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50918d484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Οδηγίες" sheetId="1" r:id="Ra32621776adf40f5"/>
    <x:sheet xmlns:r="http://schemas.openxmlformats.org/officeDocument/2006/relationships" name="01_Παραδοχές" sheetId="2" r:id="Rb044b5b8ff0449ad"/>
    <x:sheet xmlns:r="http://schemas.openxmlformats.org/officeDocument/2006/relationships" name="02_Ποσότητες_Σ0" sheetId="3" r:id="R4a901b216c144e03"/>
    <x:sheet xmlns:r="http://schemas.openxmlformats.org/officeDocument/2006/relationships" name="03_Παρεμβάσεις_Σ3" sheetId="4" r:id="R5ed819f6097041c2"/>
    <x:sheet xmlns:r="http://schemas.openxmlformats.org/officeDocument/2006/relationships" name="04_Ενέργεια_Σ3" sheetId="5" r:id="Re6d3416b2ddb4f59"/>
    <x:sheet xmlns:r="http://schemas.openxmlformats.org/officeDocument/2006/relationships" name="05_Κόστος_Σ3" sheetId="6" r:id="R4f1ab3dd03fa4f1c"/>
    <x:sheet xmlns:r="http://schemas.openxmlformats.org/officeDocument/2006/relationships" name="06_GWP_Σ3" sheetId="7" r:id="Re2bf946c46b44f0e"/>
    <x:sheet xmlns:r="http://schemas.openxmlformats.org/officeDocument/2006/relationships" name="07_Σύνοψη_Σ3" sheetId="8" r:id="R9dd563ffdece4401"/>
    <x:sheet xmlns:r="http://schemas.openxmlformats.org/officeDocument/2006/relationships" name="08_Σύγκριση_Σεναρίων" sheetId="9" r:id="Rea72d99923294a8c"/>
    <x:sheet xmlns:r="http://schemas.openxmlformats.org/officeDocument/2006/relationships" name="09_Ευαισθησία" sheetId="10" r:id="R1e6d0a0e21924c82"/>
    <x:sheet xmlns:r="http://schemas.openxmlformats.org/officeDocument/2006/relationships" name="10_Απόδοση_Παρεμβάσεων" sheetId="11" r:id="R4bba08e45a824376"/>
    <x:sheet xmlns:r="http://schemas.openxmlformats.org/officeDocument/2006/relationships" name="11_Τεκμηρίωση" sheetId="12" r:id="R2e62bc0d4eca4410"/>
    <x:sheet xmlns:r="http://schemas.openxmlformats.org/officeDocument/2006/relationships" name="12_Έλεγχοι" sheetId="13" r:id="R8f6c418f145a40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.00%"/>
    <x:numFmt numFmtId="202" formatCode="#,##0.00"/>
  </x:numFmts>
  <x:fonts count="5">
    <x:font>
      <x:sz val="11"/>
      <x:name val="Carlito"/>
    </x:font>
    <x:font>
      <x:b/>
      <x:sz val="14"/>
      <x:color rgb="FFFFFF"/>
      <x:name val="Carlito"/>
    </x:font>
    <x:font>
      <x:i/>
      <x:sz val="10"/>
      <x:color rgb="1F4E78"/>
      <x:name val="Carlito"/>
    </x:font>
    <x:font>
      <x:b/>
      <x:sz val="11"/>
      <x:color rgb="FFFFFF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1F4E78"/>
      </x:patternFill>
    </x:fill>
    <x:fill>
      <x:patternFill patternType="solid">
        <x:fgColor rgb="D9EAF7"/>
      </x:patternFill>
    </x:fill>
    <x:fill>
      <x:patternFill patternType="solid">
        <x:fgColor rgb="5B9BD5"/>
      </x:patternFill>
    </x:fill>
    <x:fill>
      <x:patternFill patternType="solid">
        <x:fgColor rgb="FFF2CC"/>
      </x:patternFill>
    </x:fill>
    <x:fill>
      <x:patternFill patternType="solid">
        <x:fgColor rgb="E2F0D9"/>
      </x:patternFill>
    </x:fill>
    <x:fill>
      <x:patternFill patternType="solid">
        <x:fgColor rgb="D9EAD3"/>
      </x:patternFill>
    </x:fill>
  </x:fills>
  <x:borders count="2">
    <x:border/>
    <x:border/>
  </x:borders>
  <x:cellStyleXfs count="1">
    <x:xf numFmtId="0" fontId="0" fillId="0" borderId="0"/>
  </x:cellStyleXfs>
  <x:cellXfs count="9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200" fontId="0" fillId="5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5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/>
    <x:xf numFmtId="201" fontId="0" fillId="5" borderId="0" xfId="0" applyNumberFormat="1" applyFont="1" applyFill="1" applyBorder="1" applyAlignment="1">
      <x:alignment wrapText="1"/>
    </x:xf>
    <x:xf numFmtId="201" fontId="0" fillId="5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202" fontId="0" fillId="5" borderId="0" xfId="0" applyNumberFormat="1" applyFont="1" applyFill="1" applyBorder="1"/>
    <x:xf numFmtId="202" fontId="0" fillId="6" borderId="0" xfId="0" applyNumberFormat="1" applyFont="1" applyFill="1" applyBorder="1"/>
    <x:xf numFmtId="202" fontId="4" fillId="7" borderId="0" xfId="0" applyNumberFormat="1" applyFont="1" applyFill="1" applyBorder="1"/>
    <x:xf numFmtId="202" fontId="0" fillId="5" borderId="1" xfId="0" applyNumberFormat="1" applyFont="1" applyFill="1" applyBorder="1"/>
    <x:xf numFmtId="202" fontId="0" fillId="6" borderId="1" xfId="0" applyNumberFormat="1" applyFont="1" applyFill="1" applyBorder="1"/>
    <x:xf numFmtId="202" fontId="4" fillId="7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201" fontId="0" fillId="6" borderId="0" xfId="0" applyNumberFormat="1" applyFont="1" applyFill="1" applyBorder="1"/>
    <x:xf numFmtId="201" fontId="4" fillId="7" borderId="0" xfId="0" applyNumberFormat="1" applyFont="1" applyFill="1" applyBorder="1"/>
    <x:xf numFmtId="201" fontId="0" fillId="6" borderId="1" xfId="0" applyNumberFormat="1" applyFont="1" applyFill="1" applyBorder="1"/>
    <x:xf numFmtId="201" fontId="4" fillId="7" borderId="1" xfId="0" applyNumberFormat="1" applyFont="1" applyFill="1" applyBorder="1"/>
    <x:xf numFmtId="202" fontId="0" fillId="5" borderId="0" xfId="0" applyNumberFormat="1" applyFont="1" applyFill="1" applyBorder="1" applyAlignment="1">
      <x:alignment wrapText="1"/>
    </x:xf>
    <x:xf numFmtId="202" fontId="0" fillId="6" borderId="0" xfId="0" applyNumberFormat="1" applyFont="1" applyFill="1" applyBorder="1" applyAlignment="1">
      <x:alignment wrapText="1"/>
    </x:xf>
    <x:xf numFmtId="201" fontId="0" fillId="6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wrapText="1"/>
    </x:xf>
    <x:xf numFmtId="202" fontId="4" fillId="7" borderId="0" xfId="0" applyNumberFormat="1" applyFont="1" applyFill="1" applyBorder="1" applyAlignment="1">
      <x:alignment wrapText="1"/>
    </x:xf>
    <x:xf numFmtId="201" fontId="4" fillId="7" borderId="0" xfId="0" applyNumberFormat="1" applyFont="1" applyFill="1" applyBorder="1" applyAlignment="1">
      <x:alignment wrapText="1"/>
    </x:xf>
    <x:xf numFmtId="202" fontId="0" fillId="5" borderId="1" xfId="0" applyNumberFormat="1" applyFont="1" applyFill="1" applyBorder="1" applyAlignment="1">
      <x:alignment wrapText="1"/>
    </x:xf>
    <x:xf numFmtId="202" fontId="0" fillId="6" borderId="1" xfId="0" applyNumberFormat="1" applyFont="1" applyFill="1" applyBorder="1" applyAlignment="1">
      <x:alignment wrapText="1"/>
    </x:xf>
    <x:xf numFmtId="201" fontId="0" fillId="6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wrapText="1"/>
    </x:xf>
    <x:xf numFmtId="202" fontId="4" fillId="7" borderId="1" xfId="0" applyNumberFormat="1" applyFont="1" applyFill="1" applyBorder="1" applyAlignment="1">
      <x:alignment wrapText="1"/>
    </x:xf>
    <x:xf numFmtId="201" fontId="4" fillId="7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200" fontId="0" fillId="6" borderId="0" xfId="0" applyNumberFormat="1" applyFont="1" applyFill="1" applyBorder="1" applyAlignment="1">
      <x:alignment wrapText="1"/>
    </x:xf>
    <x:xf numFmtId="200" fontId="0" fillId="6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1196f84fa4260" /><Relationship Type="http://schemas.openxmlformats.org/officeDocument/2006/relationships/theme" Target="/xl/theme/theme1.xml" Id="Raa25b9433b1745e9" /><Relationship Type="http://schemas.openxmlformats.org/officeDocument/2006/relationships/sharedStrings" Target="/xl/sharedStrings.xml" Id="Ref4d706d481c4eee" /><Relationship Type="http://schemas.openxmlformats.org/officeDocument/2006/relationships/worksheet" Target="/xl/worksheets/sheet1.xml" Id="Ra32621776adf40f5" /><Relationship Type="http://schemas.openxmlformats.org/officeDocument/2006/relationships/worksheet" Target="/xl/worksheets/sheet2.xml" Id="Rb044b5b8ff0449ad" /><Relationship Type="http://schemas.openxmlformats.org/officeDocument/2006/relationships/worksheet" Target="/xl/worksheets/sheet3.xml" Id="R4a901b216c144e03" /><Relationship Type="http://schemas.openxmlformats.org/officeDocument/2006/relationships/worksheet" Target="/xl/worksheets/sheet4.xml" Id="R5ed819f6097041c2" /><Relationship Type="http://schemas.openxmlformats.org/officeDocument/2006/relationships/worksheet" Target="/xl/worksheets/sheet5.xml" Id="Re6d3416b2ddb4f59" /><Relationship Type="http://schemas.openxmlformats.org/officeDocument/2006/relationships/worksheet" Target="/xl/worksheets/sheet6.xml" Id="R4f1ab3dd03fa4f1c" /><Relationship Type="http://schemas.openxmlformats.org/officeDocument/2006/relationships/worksheet" Target="/xl/worksheets/sheet7.xml" Id="Re2bf946c46b44f0e" /><Relationship Type="http://schemas.openxmlformats.org/officeDocument/2006/relationships/worksheet" Target="/xl/worksheets/sheet8.xml" Id="R9dd563ffdece4401" /><Relationship Type="http://schemas.openxmlformats.org/officeDocument/2006/relationships/worksheet" Target="/xl/worksheets/sheet9.xml" Id="Rea72d99923294a8c" /><Relationship Type="http://schemas.openxmlformats.org/officeDocument/2006/relationships/worksheet" Target="/xl/worksheets/sheet10.xml" Id="R1e6d0a0e21924c82" /><Relationship Type="http://schemas.openxmlformats.org/officeDocument/2006/relationships/worksheet" Target="/xl/worksheets/sheet11.xml" Id="R4bba08e45a824376" /><Relationship Type="http://schemas.openxmlformats.org/officeDocument/2006/relationships/worksheet" Target="/xl/worksheets/sheet12.xml" Id="R2e62bc0d4eca4410" /><Relationship Type="http://schemas.openxmlformats.org/officeDocument/2006/relationships/worksheet" Target="/xl/worksheets/sheet13.xml" Id="R8f6c418f145a40c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ead45f7445e410f" /><Relationship Type="http://schemas.openxmlformats.org/officeDocument/2006/relationships/chart" Target="/xl/drawings/charts/chart2.xml" Id="Rc1022a6ba54e42d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Ετήσια κατανάλωση ενέργειας ανά σενάριο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Λειτουργικές εκπομπές ανά σενάριο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9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ead45f7445e410f"/>
        </a:graphicData>
      </a:graphic>
    </xdr:graphicFrame>
    <xdr:clientData/>
  </xdr:twoCellAnchor>
  <xdr:twoCellAnchor>
    <xdr:from>
      <xdr:col>7</xdr:col>
      <xdr:colOff>0</xdr:colOff>
      <xdr:row>9</xdr:row>
      <xdr:rowOff>0</xdr:rowOff>
    </xdr:from>
    <xdr:to>
      <xdr:col>13</xdr:col>
      <xdr:colOff>0</xdr:colOff>
      <xdr:row>28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1022a6ba54e42d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.xml" Id="R1cd0c33f0f304631" /></Relationships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5" hidden="0" customWidth="1"/>
  </x:cols>
  <x:sheetData>
    <x:row r="1" ht="28" customHeight="1">
      <x:c r="A1" s="5" t="str">
        <x:v>Σενάριο 3: Συνδυαστικό σενάριο βέλτιστης αναβάθμισης</x:v>
      </x:c>
      <x:c r="B1" s="5"/>
      <x:c r="C1" s="5"/>
      <x:c r="D1" s="5"/>
      <x:c r="E1" s="5"/>
      <x:c r="F1" s="5"/>
      <x:c r="G1" s="5"/>
      <x:c r="H1" s="5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36" customHeight="1">
      <x:c r="A2" s="14" t="str">
        <x:v>Το αρχείο υπολογίζει το ολοκληρωμένο σενάριο, συνδυάζοντας παθητική/βιοκλιματική αναβάθμιση κελύφους και αναβάθμιση τεχνικών συστημάτων.</x:v>
      </x:c>
      <x:c r="B2" s="14"/>
      <x:c r="C2" s="14"/>
      <x:c r="D2" s="14"/>
      <x:c r="E2" s="14"/>
      <x:c r="F2" s="14"/>
      <x:c r="G2" s="14"/>
      <x:c r="H2" s="14"/>
    </x:row>
    <x:row r="3">
      <x:c r="A3" s="24" t="str">
        <x:v>Ενότητα</x:v>
      </x:c>
      <x:c r="B3" s="24" t="str">
        <x:v>Περιγραφή</x:v>
      </x:c>
    </x:row>
    <x:row r="4">
      <x:c r="A4" s="30" t="str">
        <x:v>Σκοπός</x:v>
      </x:c>
      <x:c r="B4" s="32" t="str">
        <x:v>Να συγκριθεί η υφιστάμενη κατάσταση με ένα ολοκληρωμένο σενάριο που μειώνει πρώτα τη ζήτηση μέσω κελύφους και στη συνέχεια βελτιώνει την απόδοση των τεχνικών συστημάτων.</x:v>
      </x:c>
    </x:row>
    <x:row r="5">
      <x:c r="A5" s="30" t="str">
        <x:v>Ροή υπολογισμών</x:v>
      </x:c>
      <x:c r="B5" s="32" t="str">
        <x:v>Παραδοχές → Ποσότητες → Παρεμβάσεις → Ενέργεια → Κόστος → GWP → Σύνοψη → Σύγκριση σεναρίων.</x:v>
      </x:c>
    </x:row>
    <x:row r="6">
      <x:c r="A6" s="30" t="str">
        <x:v>Κίτρινα κελιά</x:v>
      </x:c>
      <x:c r="B6" s="32" t="str">
        <x:v>Επεξεργάσιμες παραδοχές, τιμές μονάδας ή συντελεστές.</x:v>
      </x:c>
    </x:row>
    <x:row r="7">
      <x:c r="A7" s="30" t="str">
        <x:v>Πράσινα κελιά</x:v>
      </x:c>
      <x:c r="B7" s="32" t="str">
        <x:v>Υπολογιζόμενα αποτελέσματα και δείκτες.</x:v>
      </x:c>
    </x:row>
    <x:row r="8">
      <x:c r="A8" s="30" t="str">
        <x:v>Σημαντική σημείωση</x:v>
      </x:c>
      <x:c r="B8" s="32" t="str">
        <x:v>Το Σενάριο 3 δεν προκύπτει από απλό άθροισμα Σ1 και Σ2. Οι εξοικονομήσεις υπολογίζονται με ακολουθιακή λογική ώστε να αποφεύγεται η διπλομέτρηση.</x:v>
      </x:c>
    </x:row>
    <x:row r="9">
      <x:c r="A9" s="30" t="str">
        <x:v>Στάδιο χρήσης</x:v>
      </x:c>
      <x:c r="B9" s="32" t="str">
        <x:v>Το αρχείο θα τροφοδοτήσει τα υποκεφάλαια 5.4 και 6 της διπλωματικής.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14" hidden="0" customWidth="1"/>
    <x:col min="3" max="3" width="14" hidden="0" customWidth="1"/>
    <x:col min="4" max="4" width="20" hidden="0" customWidth="1"/>
    <x:col min="5" max="5" width="42" hidden="0" customWidth="1"/>
    <x:col min="6" max="6" width="42" hidden="0" customWidth="1"/>
    <x:col min="7" max="7" width="14" hidden="0" customWidth="1"/>
    <x:col min="8" max="8" width="18" hidden="0" customWidth="1"/>
  </x:cols>
  <x:sheetData>
    <x:row r="1" ht="28" customHeight="1">
      <x:c r="A1" s="5" t="str">
        <x:v>01_Παραδοχές Σεναρίου 3</x:v>
      </x:c>
      <x:c r="B1" s="5"/>
      <x:c r="C1" s="5"/>
      <x:c r="D1" s="5"/>
      <x:c r="E1" s="5"/>
      <x:c r="F1" s="5"/>
      <x:c r="G1" s="5"/>
      <x:c r="H1" s="5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36" customHeight="1">
      <x:c r="A2" s="14" t="str">
        <x:v>Οι τιμές είναι επεξεργάσιμες και τροφοδοτούν τους υπολογισμούς των επόμενων φύλλων.</x:v>
      </x:c>
      <x:c r="B2" s="14"/>
      <x:c r="C2" s="14"/>
      <x:c r="D2" s="14"/>
      <x:c r="E2" s="14"/>
      <x:c r="F2" s="14"/>
      <x:c r="G2" s="14"/>
      <x:c r="H2" s="14"/>
    </x:row>
    <x:row r="3">
      <x:c r="A3" s="24" t="str">
        <x:v>Παράμετρος</x:v>
      </x:c>
      <x:c r="B3" s="24" t="str">
        <x:v>Τιμή</x:v>
      </x:c>
      <x:c r="C3" s="24" t="str">
        <x:v>Μονάδα</x:v>
      </x:c>
      <x:c r="D3" s="24" t="str">
        <x:v>Κατηγορία</x:v>
      </x:c>
      <x:c r="E3" s="24" t="str">
        <x:v>Ρόλος στον υπολογισμό</x:v>
      </x:c>
      <x:c r="F3" s="24" t="str">
        <x:v>Πηγή/σχόλιο</x:v>
      </x:c>
      <x:c r="G3" s="24" t="str">
        <x:v>Επεξεργασία</x:v>
      </x:c>
      <x:c r="H3" s="24" t="str">
        <x:v>Κωδικός</x:v>
      </x:c>
    </x:row>
    <x:row r="4">
      <x:c r="A4" s="38" t="str">
        <x:v>Συνολική τελική κατανάλωση Σ0</x:v>
      </x:c>
      <x:c r="B4" s="42" t="n">
        <x:v>188298.05</x:v>
      </x:c>
      <x:c r="C4" s="32" t="str">
        <x:v>kWh/έτος</x:v>
      </x:c>
      <x:c r="D4" s="32" t="str">
        <x:v>Σενάριο 0</x:v>
      </x:c>
      <x:c r="E4" s="32" t="str">
        <x:v>Βάση σύγκρισης</x:v>
      </x:c>
      <x:c r="F4" s="32" t="str">
        <x:v>Από Excel Σεναρίου 0 v2</x:v>
      </x:c>
      <x:c r="G4" s="32" t="str">
        <x:v>Ναι</x:v>
      </x:c>
      <x:c r="H4" s="32" t="str">
        <x:v>S0_EN</x:v>
      </x:c>
    </x:row>
    <x:row r="5">
      <x:c r="A5" s="38" t="str">
        <x:v>Ετήσιο κόστος ενέργειας Σ0</x:v>
      </x:c>
      <x:c r="B5" s="42" t="n">
        <x:v>32151.28</x:v>
      </x:c>
      <x:c r="C5" s="32" t="str">
        <x:v>€/έτος</x:v>
      </x:c>
      <x:c r="D5" s="32" t="str">
        <x:v>Σενάριο 0</x:v>
      </x:c>
      <x:c r="E5" s="32" t="str">
        <x:v>Βάση οικονομικής σύγκρισης</x:v>
      </x:c>
      <x:c r="F5" s="32" t="str">
        <x:v>Από Excel Σεναρίου 0 v2</x:v>
      </x:c>
      <x:c r="G5" s="32" t="str">
        <x:v>Ναι</x:v>
      </x:c>
      <x:c r="H5" s="32" t="str">
        <x:v>S0_COST</x:v>
      </x:c>
    </x:row>
    <x:row r="6">
      <x:c r="A6" s="38" t="str">
        <x:v>Λειτουργικές εκπομπές Σ0</x:v>
      </x:c>
      <x:c r="B6" s="42" t="n">
        <x:v>50840.47</x:v>
      </x:c>
      <x:c r="C6" s="32" t="str">
        <x:v>kg CO₂eq/έτος</x:v>
      </x:c>
      <x:c r="D6" s="32" t="str">
        <x:v>Σενάριο 0</x:v>
      </x:c>
      <x:c r="E6" s="32" t="str">
        <x:v>Βάση περιβαλλοντικής σύγκρισης</x:v>
      </x:c>
      <x:c r="F6" s="32" t="str">
        <x:v>Από Excel Σεναρίου 0 v2</x:v>
      </x:c>
      <x:c r="G6" s="32" t="str">
        <x:v>Ναι</x:v>
      </x:c>
      <x:c r="H6" s="32" t="str">
        <x:v>S0_CO2</x:v>
      </x:c>
    </x:row>
    <x:row r="7">
      <x:c r="A7" s="38" t="str">
        <x:v>Θερμαινόμενη/κατοικήσιμη επιφάνεια</x:v>
      </x:c>
      <x:c r="B7" s="42" t="n">
        <x:v>1062.6</x:v>
      </x:c>
      <x:c r="C7" s="32" t="str">
        <x:v>m²</x:v>
      </x:c>
      <x:c r="D7" s="32" t="str">
        <x:v>Γεωμετρία</x:v>
      </x:c>
      <x:c r="E7" s="32" t="str">
        <x:v>Ειδικοί δείκτες ανά m²</x:v>
      </x:c>
      <x:c r="F7" s="32" t="str">
        <x:v>Από αρχείο επιμετρήσεων</x:v>
      </x:c>
      <x:c r="G7" s="32" t="str">
        <x:v>Ναι</x:v>
      </x:c>
      <x:c r="H7" s="32" t="str">
        <x:v>AREA</x:v>
      </x:c>
    </x:row>
    <x:row r="8">
      <x:c r="A8" s="38" t="str">
        <x:v>Τιμή ηλεκτρικής ενέργειας μετά την αναβάθμιση</x:v>
      </x:c>
      <x:c r="B8" s="42" t="n">
        <x:v>0.23</x:v>
      </x:c>
      <x:c r="C8" s="32" t="str">
        <x:v>€/kWh</x:v>
      </x:c>
      <x:c r="D8" s="32" t="str">
        <x:v>Κόστος</x:v>
      </x:c>
      <x:c r="E8" s="32" t="str">
        <x:v>Υπολογισμός κόστους Σ3</x:v>
      </x:c>
      <x:c r="F8" s="32" t="str">
        <x:v>Παραδοχή εργασίας</x:v>
      </x:c>
      <x:c r="G8" s="32" t="str">
        <x:v>Ναι</x:v>
      </x:c>
      <x:c r="H8" s="32" t="str">
        <x:v>PRICE_EL</x:v>
      </x:c>
    </x:row>
    <x:row r="9">
      <x:c r="A9" s="38" t="str">
        <x:v>Συντελεστής εκπομπών ηλεκτρικής ενέργειας</x:v>
      </x:c>
      <x:c r="B9" s="42" t="n">
        <x:v>0.27</x:v>
      </x:c>
      <x:c r="C9" s="32" t="str">
        <x:v>kg CO₂eq/kWh</x:v>
      </x:c>
      <x:c r="D9" s="32" t="str">
        <x:v>Εκπομπές</x:v>
      </x:c>
      <x:c r="E9" s="32" t="str">
        <x:v>Υπολογισμός λειτουργικών εκπομπών</x:v>
      </x:c>
      <x:c r="F9" s="32" t="str">
        <x:v>Παραδοχή εργασίας</x:v>
      </x:c>
      <x:c r="G9" s="32" t="str">
        <x:v>Ναι</x:v>
      </x:c>
      <x:c r="H9" s="32" t="str">
        <x:v>EF_EL</x:v>
      </x:c>
    </x:row>
    <x:row r="10">
      <x:c r="A10" s="38" t="str">
        <x:v>Περίοδος αξιολόγησης</x:v>
      </x:c>
      <x:c r="B10" s="42" t="n">
        <x:v>50</x:v>
      </x:c>
      <x:c r="C10" s="32" t="str">
        <x:v>έτη</x:v>
      </x:c>
      <x:c r="D10" s="32" t="str">
        <x:v>LCA</x:v>
      </x:c>
      <x:c r="E10" s="32" t="str">
        <x:v>Σωρευτικά αποτελέσματα</x:v>
      </x:c>
      <x:c r="F10" s="32" t="str">
        <x:v>Σύμφωνη με Level(s) λογική 50ετίας</x:v>
      </x:c>
      <x:c r="G10" s="32" t="str">
        <x:v>Ναι</x:v>
      </x:c>
      <x:c r="H10" s="32" t="str">
        <x:v>PERIOD</x:v>
      </x:c>
    </x:row>
    <x:row r="11">
      <x:c r="A11" s="38" t="str">
        <x:v>Κατανάλωση θέρμανσης Σ0</x:v>
      </x:c>
      <x:c r="B11" s="42" t="n">
        <x:v>95000</x:v>
      </x:c>
      <x:c r="C11" s="32" t="str">
        <x:v>kWh/έτος</x:v>
      </x:c>
      <x:c r="D11" s="32" t="str">
        <x:v>Ενεργειακή κατανομή</x:v>
      </x:c>
      <x:c r="E11" s="32" t="str">
        <x:v>Αρχική ενεργειακή κατηγορία</x:v>
      </x:c>
      <x:c r="F11" s="32" t="str">
        <x:v>Τεκμηριωμένη παραδοχή εργασίας</x:v>
      </x:c>
      <x:c r="G11" s="32" t="str">
        <x:v>Ναι</x:v>
      </x:c>
      <x:c r="H11" s="32" t="str">
        <x:v>HEAT0</x:v>
      </x:c>
    </x:row>
    <x:row r="12">
      <x:c r="A12" s="38" t="str">
        <x:v>Κατανάλωση ψύξης Σ0</x:v>
      </x:c>
      <x:c r="B12" s="42" t="n">
        <x:v>25000</x:v>
      </x:c>
      <x:c r="C12" s="32" t="str">
        <x:v>kWh/έτος</x:v>
      </x:c>
      <x:c r="D12" s="32" t="str">
        <x:v>Ενεργειακή κατανομή</x:v>
      </x:c>
      <x:c r="E12" s="32" t="str">
        <x:v>Αρχική ενεργειακή κατηγορία</x:v>
      </x:c>
      <x:c r="F12" s="32" t="str">
        <x:v>Τεκμηριωμένη παραδοχή εργασίας</x:v>
      </x:c>
      <x:c r="G12" s="32" t="str">
        <x:v>Ναι</x:v>
      </x:c>
      <x:c r="H12" s="32" t="str">
        <x:v>COOL0</x:v>
      </x:c>
    </x:row>
    <x:row r="13">
      <x:c r="A13" s="38" t="str">
        <x:v>Κατανάλωση ΖΝΧ Σ0</x:v>
      </x:c>
      <x:c r="B13" s="42" t="n">
        <x:v>31837.13</x:v>
      </x:c>
      <x:c r="C13" s="32" t="str">
        <x:v>kWh/έτος</x:v>
      </x:c>
      <x:c r="D13" s="32" t="str">
        <x:v>Ενεργειακή κατανομή</x:v>
      </x:c>
      <x:c r="E13" s="32" t="str">
        <x:v>Από υπολογισμό νερού/ΖΝΧ</x:v>
      </x:c>
      <x:c r="F13" s="32" t="str">
        <x:v>Από Excel Σεναρίου 0 v2</x:v>
      </x:c>
      <x:c r="G13" s="32" t="str">
        <x:v>Ναι</x:v>
      </x:c>
      <x:c r="H13" s="32" t="str">
        <x:v>DHW0</x:v>
      </x:c>
    </x:row>
    <x:row r="14">
      <x:c r="A14" s="38" t="str">
        <x:v>Κατανάλωση φωτισμού/κοινόχρηστων Σ0</x:v>
      </x:c>
      <x:c r="B14" s="42" t="n">
        <x:v>8000</x:v>
      </x:c>
      <x:c r="C14" s="32" t="str">
        <x:v>kWh/έτος</x:v>
      </x:c>
      <x:c r="D14" s="32" t="str">
        <x:v>Ενεργειακή κατανομή</x:v>
      </x:c>
      <x:c r="E14" s="32" t="str">
        <x:v>Αρχική ενεργειακή κατηγορία</x:v>
      </x:c>
      <x:c r="F14" s="32" t="str">
        <x:v>Τεκμηριωμένη παραδοχή εργασίας</x:v>
      </x:c>
      <x:c r="G14" s="32" t="str">
        <x:v>Ναι</x:v>
      </x:c>
      <x:c r="H14" s="32" t="str">
        <x:v>LIGHT0</x:v>
      </x:c>
    </x:row>
    <x:row r="15">
      <x:c r="A15" s="38" t="str">
        <x:v>Λοιπές χρήσεις Σ0</x:v>
      </x:c>
      <x:c r="B15" s="42" t="n">
        <x:v>28460.92</x:v>
      </x:c>
      <x:c r="C15" s="32" t="str">
        <x:v>kWh/έτος</x:v>
      </x:c>
      <x:c r="D15" s="32" t="str">
        <x:v>Ενεργειακή κατανομή</x:v>
      </x:c>
      <x:c r="E15" s="32" t="str">
        <x:v>Υπόλοιπο κατανάλωσης</x:v>
      </x:c>
      <x:c r="F15" s="32" t="str">
        <x:v>Υπολογισμός ώστε το σύνολο να συμφωνεί με Σ0</x:v>
      </x:c>
      <x:c r="G15" s="32" t="str">
        <x:v>Ναι</x:v>
      </x:c>
      <x:c r="H15" s="32" t="str">
        <x:v>OTHER0</x:v>
      </x:c>
    </x:row>
    <x:row r="16">
      <x:c r="A16" s="38" t="str">
        <x:v>Μείωση ζήτησης θέρμανσης από κέλυφος</x:v>
      </x:c>
      <x:c r="B16" s="46" t="n">
        <x:v>0.38</x:v>
      </x:c>
      <x:c r="C16" s="32" t="str">
        <x:v>κλάσμα</x:v>
      </x:c>
      <x:c r="D16" s="32" t="str">
        <x:v>Βιοκλιματική</x:v>
      </x:c>
      <x:c r="E16" s="32" t="str">
        <x:v>Μείωση θερμικών αναγκών πριν τα Η/Μ</x:v>
      </x:c>
      <x:c r="F16" s="32" t="str">
        <x:v>Συμβατή με συνολικό Σ1</x:v>
      </x:c>
      <x:c r="G16" s="32" t="str">
        <x:v>Ναι</x:v>
      </x:c>
      <x:c r="H16" s="32" t="str">
        <x:v>HEAT_RED_ENV</x:v>
      </x:c>
    </x:row>
    <x:row r="17">
      <x:c r="A17" s="38" t="str">
        <x:v>Μείωση ζήτησης ψύξης από κέλυφος/σκίαση</x:v>
      </x:c>
      <x:c r="B17" s="46" t="n">
        <x:v>0.42</x:v>
      </x:c>
      <x:c r="C17" s="32" t="str">
        <x:v>κλάσμα</x:v>
      </x:c>
      <x:c r="D17" s="32" t="str">
        <x:v>Βιοκλιματική</x:v>
      </x:c>
      <x:c r="E17" s="32" t="str">
        <x:v>Μείωση ψυκτικών αναγκών πριν τα Η/Μ</x:v>
      </x:c>
      <x:c r="F17" s="32" t="str">
        <x:v>Συμβατή με συνολικό Σ1</x:v>
      </x:c>
      <x:c r="G17" s="32" t="str">
        <x:v>Ναι</x:v>
      </x:c>
      <x:c r="H17" s="32" t="str">
        <x:v>COOL_RED_ENV</x:v>
      </x:c>
    </x:row>
    <x:row r="18">
      <x:c r="A18" s="38" t="str">
        <x:v>Μείωση τελικής ενέργειας θέρμανσης από νέο σύστημα</x:v>
      </x:c>
      <x:c r="B18" s="46" t="n">
        <x:v>0.75</x:v>
      </x:c>
      <x:c r="C18" s="32" t="str">
        <x:v>κλάσμα</x:v>
      </x:c>
      <x:c r="D18" s="32" t="str">
        <x:v>Η/Μ</x:v>
      </x:c>
      <x:c r="E18" s="32" t="str">
        <x:v>Αποδοτική κάλυψη μειωμένου θερμικού φορτίου</x:v>
      </x:c>
      <x:c r="F18" s="32" t="str">
        <x:v>Παραδοχή εργασίας</x:v>
      </x:c>
      <x:c r="G18" s="32" t="str">
        <x:v>Ναι</x:v>
      </x:c>
      <x:c r="H18" s="32" t="str">
        <x:v>HEAT_RED_SYS</x:v>
      </x:c>
    </x:row>
    <x:row r="19">
      <x:c r="A19" s="38" t="str">
        <x:v>Μείωση τελικής ενέργειας ψύξης από νέο σύστημα</x:v>
      </x:c>
      <x:c r="B19" s="46" t="n">
        <x:v>0.45</x:v>
      </x:c>
      <x:c r="C19" s="32" t="str">
        <x:v>κλάσμα</x:v>
      </x:c>
      <x:c r="D19" s="32" t="str">
        <x:v>Η/Μ</x:v>
      </x:c>
      <x:c r="E19" s="32" t="str">
        <x:v>Αποδοτικότερη ψύξη</x:v>
      </x:c>
      <x:c r="F19" s="32" t="str">
        <x:v>Παραδοχή εργασίας</x:v>
      </x:c>
      <x:c r="G19" s="32" t="str">
        <x:v>Ναι</x:v>
      </x:c>
      <x:c r="H19" s="32" t="str">
        <x:v>COOL_RED_SYS</x:v>
      </x:c>
    </x:row>
    <x:row r="20">
      <x:c r="A20" s="38" t="str">
        <x:v>Μείωση ενέργειας ΖΝΧ</x:v>
      </x:c>
      <x:c r="B20" s="46" t="n">
        <x:v>0.75</x:v>
      </x:c>
      <x:c r="C20" s="32" t="str">
        <x:v>κλάσμα</x:v>
      </x:c>
      <x:c r="D20" s="32" t="str">
        <x:v>ΖΝΧ</x:v>
      </x:c>
      <x:c r="E20" s="32" t="str">
        <x:v>Ηλιακή υποβοήθηση/αποδοτικό σύστημα</x:v>
      </x:c>
      <x:c r="F20" s="32" t="str">
        <x:v>Παραδοχή εργασίας</x:v>
      </x:c>
      <x:c r="G20" s="32" t="str">
        <x:v>Ναι</x:v>
      </x:c>
      <x:c r="H20" s="32" t="str">
        <x:v>DHW_RED</x:v>
      </x:c>
    </x:row>
    <x:row r="21">
      <x:c r="A21" s="38" t="str">
        <x:v>Μείωση φωτισμού κοινόχρηστων</x:v>
      </x:c>
      <x:c r="B21" s="46" t="n">
        <x:v>0.75</x:v>
      </x:c>
      <x:c r="C21" s="32" t="str">
        <x:v>κλάσμα</x:v>
      </x:c>
      <x:c r="D21" s="32" t="str">
        <x:v>Φωτισμός</x:v>
      </x:c>
      <x:c r="E21" s="32" t="str">
        <x:v>LED και αυτοματισμοί</x:v>
      </x:c>
      <x:c r="F21" s="32" t="str">
        <x:v>Παραδοχή εργασίας</x:v>
      </x:c>
      <x:c r="G21" s="32" t="str">
        <x:v>Ναι</x:v>
      </x:c>
      <x:c r="H21" s="32" t="str">
        <x:v>LIGHT_RED</x:v>
      </x:c>
    </x:row>
    <x:row r="22">
      <x:c r="A22" s="38" t="str">
        <x:v>Αρχικό κόστος Σ1</x:v>
      </x:c>
      <x:c r="B22" s="46" t="n">
        <x:v>121974.84</x:v>
      </x:c>
      <x:c r="C22" s="32" t="str">
        <x:v>€</x:v>
      </x:c>
      <x:c r="D22" s="32" t="str">
        <x:v>Κόστος</x:v>
      </x:c>
      <x:c r="E22" s="32" t="str">
        <x:v>Συνιστώσα Σ3</x:v>
      </x:c>
      <x:c r="F22" s="32" t="str">
        <x:v>Από Excel Σεναρίου 1 v2</x:v>
      </x:c>
      <x:c r="G22" s="32" t="str">
        <x:v>Ναι</x:v>
      </x:c>
      <x:c r="H22" s="32" t="str">
        <x:v>COST_S1</x:v>
      </x:c>
    </x:row>
    <x:row r="23">
      <x:c r="A23" s="38" t="str">
        <x:v>Αρχικό κόστος Σ2</x:v>
      </x:c>
      <x:c r="B23" s="42" t="n">
        <x:v>126500</x:v>
      </x:c>
      <x:c r="C23" s="32" t="str">
        <x:v>€</x:v>
      </x:c>
      <x:c r="D23" s="32" t="str">
        <x:v>Κόστος</x:v>
      </x:c>
      <x:c r="E23" s="32" t="str">
        <x:v>Συνιστώσα Σ3</x:v>
      </x:c>
      <x:c r="F23" s="32" t="str">
        <x:v>Από Excel Σεναρίου 2</x:v>
      </x:c>
      <x:c r="G23" s="32" t="str">
        <x:v>Ναι</x:v>
      </x:c>
      <x:c r="H23" s="32" t="str">
        <x:v>COST_S2</x:v>
      </x:c>
    </x:row>
    <x:row r="24">
      <x:c r="A24" s="38" t="str">
        <x:v>Αρχικό GWP Σ1</x:v>
      </x:c>
      <x:c r="B24" s="42" t="n">
        <x:v>27939.7</x:v>
      </x:c>
      <x:c r="C24" s="32" t="str">
        <x:v>kg CO₂eq</x:v>
      </x:c>
      <x:c r="D24" s="32" t="str">
        <x:v>GWP</x:v>
      </x:c>
      <x:c r="E24" s="32" t="str">
        <x:v>Συνιστώσα Σ3</x:v>
      </x:c>
      <x:c r="F24" s="32" t="str">
        <x:v>Από Excel Σεναρίου 1 v2</x:v>
      </x:c>
      <x:c r="G24" s="32" t="str">
        <x:v>Ναι</x:v>
      </x:c>
      <x:c r="H24" s="32" t="str">
        <x:v>GWP_S1_INIT</x:v>
      </x:c>
    </x:row>
    <x:row r="25">
      <x:c r="A25" s="38" t="str">
        <x:v>Αρχικό GWP Σ2</x:v>
      </x:c>
      <x:c r="B25" s="42" t="n">
        <x:v>39000</x:v>
      </x:c>
      <x:c r="C25" s="32" t="str">
        <x:v>kg CO₂eq</x:v>
      </x:c>
      <x:c r="D25" s="32" t="str">
        <x:v>GWP</x:v>
      </x:c>
      <x:c r="E25" s="32" t="str">
        <x:v>Συνιστώσα Σ3</x:v>
      </x:c>
      <x:c r="F25" s="32" t="str">
        <x:v>Από Excel Σεναρίου 2</x:v>
      </x:c>
      <x:c r="G25" s="32" t="str">
        <x:v>Ναι</x:v>
      </x:c>
      <x:c r="H25" s="32" t="str">
        <x:v>GWP_S2_INIT</x:v>
      </x:c>
    </x:row>
    <x:row r="26">
      <x:c r="A26" s="38" t="str">
        <x:v>GWP κύκλου ζωής Σ1</x:v>
      </x:c>
      <x:c r="B26" s="42" t="n">
        <x:v>58590</x:v>
      </x:c>
      <x:c r="C26" s="32" t="str">
        <x:v>kg CO₂eq</x:v>
      </x:c>
      <x:c r="D26" s="32" t="str">
        <x:v>GWP</x:v>
      </x:c>
      <x:c r="E26" s="32" t="str">
        <x:v>Συνιστώσα Σ3 50ετίας</x:v>
      </x:c>
      <x:c r="F26" s="32" t="str">
        <x:v>Προσαρμοσμένη παραδοχή από Σ1</x:v>
      </x:c>
      <x:c r="G26" s="32" t="str">
        <x:v>Ναι</x:v>
      </x:c>
      <x:c r="H26" s="32" t="str">
        <x:v>GWP_S1_LC</x:v>
      </x:c>
    </x:row>
    <x:row r="27">
      <x:c r="A27" s="38" t="str">
        <x:v>GWP κύκλου ζωής Σ2</x:v>
      </x:c>
      <x:c r="B27" s="42" t="n">
        <x:v>126000</x:v>
      </x:c>
      <x:c r="C27" s="32" t="str">
        <x:v>kg CO₂eq</x:v>
      </x:c>
      <x:c r="D27" s="32" t="str">
        <x:v>GWP</x:v>
      </x:c>
      <x:c r="E27" s="32" t="str">
        <x:v>Συνιστώσα Σ3 50ετίας</x:v>
      </x:c>
      <x:c r="F27" s="32" t="str">
        <x:v>Από Excel Σεναρίου 2</x:v>
      </x:c>
      <x:c r="G27" s="32" t="str">
        <x:v>Ναι</x:v>
      </x:c>
      <x:c r="H27" s="32" t="str">
        <x:v>GWP_S2_LC</x:v>
      </x:c>
    </x:row>
    <x:row r="28">
      <x:c r="B28" s="43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4" hidden="0" customWidth="1"/>
    <x:col min="3" max="3" width="12" hidden="0" customWidth="1"/>
    <x:col min="4" max="4" width="38" hidden="0" customWidth="1"/>
    <x:col min="5" max="5" width="22" hidden="0" customWidth="1"/>
    <x:col min="6" max="6" width="36" hidden="0" customWidth="1"/>
    <x:col min="7" max="7" width="14" hidden="0" customWidth="1"/>
    <x:col min="8" max="8" width="18" hidden="0" customWidth="1"/>
  </x:cols>
  <x:sheetData>
    <x:row r="1" ht="28" customHeight="1">
      <x:c r="A1" s="5" t="str">
        <x:v>02_Ποσότητες από επιμετρήσεις</x:v>
      </x:c>
      <x:c r="B1" s="5"/>
      <x:c r="C1" s="5"/>
      <x:c r="D1" s="5"/>
      <x:c r="E1" s="5"/>
      <x:c r="F1" s="5"/>
      <x:c r="G1" s="5"/>
      <x:c r="H1" s="5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36" customHeight="1">
      <x:c r="A2" s="14" t="str">
        <x:v>Οι βασικές ποσότητες προέρχονται από το τελικό αρχείο επιμετρήσεων και τροφοδοτούν τα σενάρια.</x:v>
      </x:c>
      <x:c r="B2" s="14"/>
      <x:c r="C2" s="14"/>
      <x:c r="D2" s="14"/>
      <x:c r="E2" s="14"/>
      <x:c r="F2" s="14"/>
      <x:c r="G2" s="14"/>
      <x:c r="H2" s="14"/>
    </x:row>
    <x:row r="3">
      <x:c r="A3" s="24" t="str">
        <x:v>Κατηγορία</x:v>
      </x:c>
      <x:c r="B3" s="24" t="str">
        <x:v>Ποσότητα</x:v>
      </x:c>
      <x:c r="C3" s="24" t="str">
        <x:v>Μονάδα</x:v>
      </x:c>
      <x:c r="D3" s="24" t="str">
        <x:v>Χρήση στο Σενάριο 3</x:v>
      </x:c>
      <x:c r="E3" s="24" t="str">
        <x:v>Πηγή</x:v>
      </x:c>
      <x:c r="F3" s="24" t="str">
        <x:v>Σχόλιο</x:v>
      </x:c>
      <x:c r="G3" s="24" t="str">
        <x:v>Επεξεργασία</x:v>
      </x:c>
      <x:c r="H3" s="24" t="str">
        <x:v>Κωδικός</x:v>
      </x:c>
    </x:row>
    <x:row r="4">
      <x:c r="A4" s="38" t="str">
        <x:v>Μικτή επιφάνεια ανά επίπεδο</x:v>
      </x:c>
      <x:c r="B4" s="42" t="n">
        <x:v>259.17</x:v>
      </x:c>
      <x:c r="C4" s="32" t="str">
        <x:v>m²</x:v>
      </x:c>
      <x:c r="D4" s="32" t="str">
        <x:v>Γενική τεκμηρίωση</x:v>
      </x:c>
      <x:c r="E4" s="32" t="str">
        <x:v>Επιμετρήσεις v4</x:v>
      </x:c>
      <x:c r="F4" s="32" t="str"/>
      <x:c r="G4" s="32" t="str">
        <x:v>Ναι</x:v>
      </x:c>
      <x:c r="H4" s="32" t="str">
        <x:v>GFA_LEVEL</x:v>
      </x:c>
    </x:row>
    <x:row r="5">
      <x:c r="A5" s="38" t="str">
        <x:v>Συνολική μικτή επιφάνεια</x:v>
      </x:c>
      <x:c r="B5" s="42" t="n">
        <x:v>1555.02</x:v>
      </x:c>
      <x:c r="C5" s="32" t="str">
        <x:v>m²</x:v>
      </x:c>
      <x:c r="D5" s="32" t="str">
        <x:v>Γενική τεκμηρίωση</x:v>
      </x:c>
      <x:c r="E5" s="32" t="str">
        <x:v>Επιμετρήσεις v4</x:v>
      </x:c>
      <x:c r="F5" s="32" t="str"/>
      <x:c r="G5" s="32" t="str">
        <x:v>Ναι</x:v>
      </x:c>
      <x:c r="H5" s="32" t="str">
        <x:v>GFA_TOTAL</x:v>
      </x:c>
    </x:row>
    <x:row r="6">
      <x:c r="A6" s="38" t="str">
        <x:v>Θερμαινόμενη/κατοικήσιμη επιφάνεια</x:v>
      </x:c>
      <x:c r="B6" s="42" t="n">
        <x:v>1062.6</x:v>
      </x:c>
      <x:c r="C6" s="32" t="str">
        <x:v>m²</x:v>
      </x:c>
      <x:c r="D6" s="32" t="str">
        <x:v>Ειδικοί δείκτες</x:v>
      </x:c>
      <x:c r="E6" s="32" t="str">
        <x:v>Σενάριο 0</x:v>
      </x:c>
      <x:c r="F6" s="32" t="str"/>
      <x:c r="G6" s="32" t="str">
        <x:v>Ναι</x:v>
      </x:c>
      <x:c r="H6" s="32" t="str">
        <x:v>AREA</x:v>
      </x:c>
    </x:row>
    <x:row r="7">
      <x:c r="A7" s="38" t="str">
        <x:v>Κύριο δώμα</x:v>
      </x:c>
      <x:c r="B7" s="42" t="n">
        <x:v>246.4</x:v>
      </x:c>
      <x:c r="C7" s="32" t="str">
        <x:v>m²</x:v>
      </x:c>
      <x:c r="D7" s="32" t="str">
        <x:v>Θερμομονωτική/στεγανωτική παρέμβαση</x:v>
      </x:c>
      <x:c r="E7" s="32" t="str">
        <x:v>Επιμετρήσεις v4</x:v>
      </x:c>
      <x:c r="F7" s="32" t="str"/>
      <x:c r="G7" s="32" t="str">
        <x:v>Ναι</x:v>
      </x:c>
      <x:c r="H7" s="32" t="str">
        <x:v>ROOF</x:v>
      </x:c>
    </x:row>
    <x:row r="8">
      <x:c r="A8" s="38" t="str">
        <x:v>Απόληξη κλιμακοστασίου</x:v>
      </x:c>
      <x:c r="B8" s="42" t="n">
        <x:v>12.78</x:v>
      </x:c>
      <x:c r="C8" s="32" t="str">
        <x:v>m²</x:v>
      </x:c>
      <x:c r="D8" s="32" t="str">
        <x:v>Γενική τεκμηρίωση</x:v>
      </x:c>
      <x:c r="E8" s="32" t="str">
        <x:v>Επιμετρήσεις v4</x:v>
      </x:c>
      <x:c r="F8" s="32" t="str"/>
      <x:c r="G8" s="32" t="str">
        <x:v>Ναι</x:v>
      </x:c>
      <x:c r="H8" s="32" t="str">
        <x:v>STAIR_ROOF</x:v>
      </x:c>
    </x:row>
    <x:row r="9">
      <x:c r="A9" s="38" t="str">
        <x:v>Εκτεθειμένες όψεις Βορρά + Νότου</x:v>
      </x:c>
      <x:c r="B9" s="42" t="n">
        <x:v>383.1</x:v>
      </x:c>
      <x:c r="C9" s="32" t="str">
        <x:v>m²</x:v>
      </x:c>
      <x:c r="D9" s="32" t="str">
        <x:v>Θερμική αναβάθμιση κελύφους</x:v>
      </x:c>
      <x:c r="E9" s="32" t="str">
        <x:v>Επιμετρήσεις v4</x:v>
      </x:c>
      <x:c r="F9" s="32" t="str"/>
      <x:c r="G9" s="32" t="str">
        <x:v>Ναι</x:v>
      </x:c>
      <x:c r="H9" s="32" t="str">
        <x:v>FACADES</x:v>
      </x:c>
    </x:row>
    <x:row r="10">
      <x:c r="A10" s="38" t="str">
        <x:v>Εξωτερικά/κοινόχρηστα κουφώματα</x:v>
      </x:c>
      <x:c r="B10" s="42" t="n">
        <x:v>117.38</x:v>
      </x:c>
      <x:c r="C10" s="32" t="str">
        <x:v>m²</x:v>
      </x:c>
      <x:c r="D10" s="32" t="str">
        <x:v>Αντικατάσταση κουφωμάτων</x:v>
      </x:c>
      <x:c r="E10" s="32" t="str">
        <x:v>Επιμετρήσεις v4</x:v>
      </x:c>
      <x:c r="F10" s="32" t="str"/>
      <x:c r="G10" s="32" t="str">
        <x:v>Ναι</x:v>
      </x:c>
      <x:c r="H10" s="32" t="str">
        <x:v>WINDOWS</x:v>
      </x:c>
    </x:row>
    <x:row r="11">
      <x:c r="A11" s="38" t="str">
        <x:v>Υφιστάμενο αλουμίνιο κουφωμάτων</x:v>
      </x:c>
      <x:c r="B11" s="42" t="n">
        <x:v>11.74</x:v>
      </x:c>
      <x:c r="C11" s="32" t="str">
        <x:v>m²</x:v>
      </x:c>
      <x:c r="D11" s="32" t="str">
        <x:v>Ανάλυση υλικών</x:v>
      </x:c>
      <x:c r="E11" s="32" t="str">
        <x:v>Επιμετρήσεις v4</x:v>
      </x:c>
      <x:c r="F11" s="32" t="str">
        <x:v>10% κουφώματος</x:v>
      </x:c>
      <x:c r="G11" s="32" t="str">
        <x:v>Ναι</x:v>
      </x:c>
      <x:c r="H11" s="32" t="str">
        <x:v>ALUM_OLD</x:v>
      </x:c>
    </x:row>
    <x:row r="12">
      <x:c r="A12" s="38" t="str">
        <x:v>Υφιστάμενοι υαλοπίνακες</x:v>
      </x:c>
      <x:c r="B12" s="42" t="n">
        <x:v>105.64</x:v>
      </x:c>
      <x:c r="C12" s="32" t="str">
        <x:v>m²</x:v>
      </x:c>
      <x:c r="D12" s="32" t="str">
        <x:v>Ανάλυση υλικών</x:v>
      </x:c>
      <x:c r="E12" s="32" t="str">
        <x:v>Επιμετρήσεις v4</x:v>
      </x:c>
      <x:c r="F12" s="32" t="str">
        <x:v>90% κουφώματος</x:v>
      </x:c>
      <x:c r="G12" s="32" t="str">
        <x:v>Ναι</x:v>
      </x:c>
      <x:c r="H12" s="32" t="str">
        <x:v>GLASS_OLD</x:v>
      </x:c>
    </x:row>
    <x:row r="13">
      <x:c r="A13" s="38" t="str">
        <x:v>Διαμερίσματα</x:v>
      </x:c>
      <x:c r="B13" s="42" t="n">
        <x:v>10</x:v>
      </x:c>
      <x:c r="C13" s="32" t="str">
        <x:v>τεμ.</x:v>
      </x:c>
      <x:c r="D13" s="32" t="str">
        <x:v>Η/Μ και ΖΝΧ</x:v>
      </x:c>
      <x:c r="E13" s="32" t="str">
        <x:v>Επιμετρήσεις v4</x:v>
      </x:c>
      <x:c r="F13" s="32" t="str"/>
      <x:c r="G13" s="32" t="str">
        <x:v>Ναι</x:v>
      </x:c>
      <x:c r="H13" s="32" t="str">
        <x:v>FLATS</x:v>
      </x:c>
    </x:row>
    <x:row r="14">
      <x:c r="A14" s="38" t="str">
        <x:v>Κάτοικοι</x:v>
      </x:c>
      <x:c r="B14" s="42" t="n">
        <x:v>30</x:v>
      </x:c>
      <x:c r="C14" s="32" t="str">
        <x:v>άτομα</x:v>
      </x:c>
      <x:c r="D14" s="32" t="str">
        <x:v>ΖΝΧ/νερό</x:v>
      </x:c>
      <x:c r="E14" s="32" t="str">
        <x:v>Σενάριο 0</x:v>
      </x:c>
      <x:c r="F14" s="32" t="str">
        <x:v>3 άτομα ανά διαμέρισμα</x:v>
      </x:c>
      <x:c r="G14" s="32" t="str">
        <x:v>Ναι</x:v>
      </x:c>
      <x:c r="H14" s="32" t="str">
        <x:v>OCC</x:v>
      </x:c>
    </x:row>
    <x:row r="15">
      <x:c r="A15" s="38" t="str">
        <x:v>Σώματα καλοριφέρ</x:v>
      </x:c>
      <x:c r="B15" s="42" t="n">
        <x:v>70</x:v>
      </x:c>
      <x:c r="C15" s="32" t="str">
        <x:v>τεμ.</x:v>
      </x:c>
      <x:c r="D15" s="32" t="str">
        <x:v>Αναβάθμιση θέρμανσης</x:v>
      </x:c>
      <x:c r="E15" s="32" t="str">
        <x:v>Επιμετρήσεις v4</x:v>
      </x:c>
      <x:c r="F15" s="32" t="str">
        <x:v>7 ανά διαμέρισμα</x:v>
      </x:c>
      <x:c r="G15" s="32" t="str">
        <x:v>Ναι</x:v>
      </x:c>
      <x:c r="H15" s="32" t="str">
        <x:v>RAD</x:v>
      </x:c>
    </x:row>
    <x:row r="16">
      <x:c r="A16" s="38" t="str">
        <x:v>Ηλεκτρικοί θερμοσίφωνες 120 L</x:v>
      </x:c>
      <x:c r="B16" s="42" t="n">
        <x:v>10</x:v>
      </x:c>
      <x:c r="C16" s="32" t="str">
        <x:v>τεμ.</x:v>
      </x:c>
      <x:c r="D16" s="32" t="str">
        <x:v>Αναβάθμιση ΖΝΧ</x:v>
      </x:c>
      <x:c r="E16" s="32" t="str">
        <x:v>Επιμετρήσεις v4</x:v>
      </x:c>
      <x:c r="F16" s="32" t="str"/>
      <x:c r="G16" s="32" t="str">
        <x:v>Ναι</x:v>
      </x:c>
      <x:c r="H16" s="32" t="str">
        <x:v>DHW_HEATERS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42" hidden="0" customWidth="1"/>
    <x:col min="3" max="3" width="12" hidden="0" customWidth="1"/>
    <x:col min="4" max="4" width="12" hidden="0" customWidth="1"/>
    <x:col min="5" max="5" width="30" hidden="0" customWidth="1"/>
    <x:col min="6" max="6" width="34" hidden="0" customWidth="1"/>
    <x:col min="7" max="7" width="45" hidden="0" customWidth="1"/>
    <x:col min="8" max="8" width="22" hidden="0" customWidth="1"/>
    <x:col min="9" max="9" width="14" hidden="0" customWidth="1"/>
    <x:col min="10" max="10" width="16" hidden="0" customWidth="1"/>
    <x:col min="11" max="11" width="16" hidden="0" customWidth="1"/>
    <x:col min="12" max="12" width="14" hidden="0" customWidth="1"/>
    <x:col min="13" max="13" width="14" hidden="0" customWidth="1"/>
    <x:col min="14" max="14" width="40" hidden="0" customWidth="1"/>
  </x:cols>
  <x:sheetData>
    <x:row r="1" ht="28" customHeight="1">
      <x:c r="A1" s="5" t="str">
        <x:v>03_Παρεμβάσεις Σεναρίου 3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36" customHeight="1">
      <x:c r="A2" s="14" t="str">
        <x:v>Το Σενάριο 3 συνδυάζει μείωση ζήτησης μέσω κελύφους με αποδοτικότερη κάλυψη των υπολειπόμενων φορτίων.</x:v>
      </x:c>
      <x:c r="B2" s="14"/>
      <x:c r="C2" s="14"/>
      <x:c r="D2" s="14"/>
      <x:c r="E2" s="14"/>
      <x:c r="F2" s="14"/>
      <x:c r="G2" s="14"/>
      <x:c r="H2" s="14"/>
      <x:c r="I2" s="14"/>
      <x:c r="J2" s="14"/>
      <x:c r="K2" s="14"/>
      <x:c r="L2" s="14"/>
      <x:c r="M2" s="14"/>
      <x:c r="N2" s="14"/>
    </x:row>
    <x:row r="3">
      <x:c r="A3" s="24" t="str">
        <x:v>Ομάδα</x:v>
      </x:c>
      <x:c r="B3" s="24" t="str">
        <x:v>Παρέμβαση</x:v>
      </x:c>
      <x:c r="C3" s="24" t="str">
        <x:v>Ποσότητα</x:v>
      </x:c>
      <x:c r="D3" s="24" t="str">
        <x:v>Μονάδα</x:v>
      </x:c>
      <x:c r="E3" s="24" t="str">
        <x:v>Κύρια επίδραση</x:v>
      </x:c>
      <x:c r="F3" s="24" t="str">
        <x:v>Βιοκλιματικός ρόλος</x:v>
      </x:c>
      <x:c r="G3" s="24" t="str">
        <x:v>Σχόλιο</x:v>
      </x:c>
      <x:c r="H3" s="24" t="str">
        <x:v>Πηγή ποσότητας</x:v>
      </x:c>
      <x:c r="I3" s="24" t="str">
        <x:v>Σχέση με Σ1/Σ2</x:v>
      </x:c>
      <x:c r="J3" s="24" t="str">
        <x:v>Συντελεστής μείωσης ζήτησης</x:v>
      </x:c>
      <x:c r="K3" s="24" t="str">
        <x:v>Συντελεστής συστημάτων</x:v>
      </x:c>
      <x:c r="L3" s="24" t="str">
        <x:v>Κόστος βάσης</x:v>
      </x:c>
      <x:c r="M3" s="24" t="str">
        <x:v>GWP αρχικό</x:v>
      </x:c>
      <x:c r="N3" s="24" t="str">
        <x:v>Παρατήρηση</x:v>
      </x:c>
    </x:row>
    <x:row r="4">
      <x:c r="A4" s="32" t="str">
        <x:v>Κέλυφος</x:v>
      </x:c>
      <x:c r="B4" s="32" t="str">
        <x:v>Θερμική αναβάθμιση εκτεθειμένων όψεων</x:v>
      </x:c>
      <x:c r="C4" s="32" t="n">
        <x:v>383.1</x:v>
      </x:c>
      <x:c r="D4" s="32" t="str">
        <x:v>m²</x:v>
      </x:c>
      <x:c r="E4" s="32" t="str">
        <x:v>Μείωση θέρμανσης/ψύξης</x:v>
      </x:c>
      <x:c r="F4" s="32" t="str">
        <x:v>Θερμική προστασία</x:v>
      </x:c>
      <x:c r="G4" s="32" t="str">
        <x:v>Μπατικοί τοίχοι με ανεπαρκή μόνωση</x:v>
      </x:c>
      <x:c r="H4" s="32" t="str">
        <x:v>Επιμετρήσεις v4</x:v>
      </x:c>
      <x:c r="I4" s="32" t="str">
        <x:v>Σ1</x:v>
      </x:c>
      <x:c r="J4" s="48" t="n">
        <x:v>0.38</x:v>
      </x:c>
      <x:c r="K4" s="48" t="str"/>
      <x:c r="L4" s="32" t="str"/>
      <x:c r="M4" s="32" t="str"/>
      <x:c r="N4" s="32" t="str">
        <x:v>Συνδυάζεται με νέα αποδοτικά συστήματα</x:v>
      </x:c>
    </x:row>
    <x:row r="5">
      <x:c r="A5" s="32" t="str">
        <x:v>Δώμα</x:v>
      </x:c>
      <x:c r="B5" s="32" t="str">
        <x:v>Θερμομονωτική και στεγανωτική αναβάθμιση δώματος</x:v>
      </x:c>
      <x:c r="C5" s="32" t="n">
        <x:v>246.4</x:v>
      </x:c>
      <x:c r="D5" s="32" t="str">
        <x:v>m²</x:v>
      </x:c>
      <x:c r="E5" s="32" t="str">
        <x:v>Μείωση φορτίων ανώτερου ορόφου</x:v>
      </x:c>
      <x:c r="F5" s="32" t="str">
        <x:v>Θερμική προστασία/περιορισμός υπερθέρμανσης</x:v>
      </x:c>
      <x:c r="G5" s="32" t="str">
        <x:v>Κύριο δώμα χωρίς απόληξη</x:v>
      </x:c>
      <x:c r="H5" s="32" t="str">
        <x:v>Επιμετρήσεις v4</x:v>
      </x:c>
      <x:c r="I5" s="32" t="str">
        <x:v>Σ1</x:v>
      </x:c>
      <x:c r="J5" s="48" t="str"/>
      <x:c r="K5" s="48" t="str"/>
      <x:c r="L5" s="32" t="str"/>
      <x:c r="M5" s="32" t="str"/>
      <x:c r="N5" s="32" t="str">
        <x:v>Βασική οριζόντια επιφάνεια θερμικής ανταλλαγής</x:v>
      </x:c>
    </x:row>
    <x:row r="6">
      <x:c r="A6" s="32" t="str">
        <x:v>Κουφώματα</x:v>
      </x:c>
      <x:c r="B6" s="32" t="str">
        <x:v>Αντικατάσταση παλαιών κουφωμάτων</x:v>
      </x:c>
      <x:c r="C6" s="32" t="n">
        <x:v>117.38</x:v>
      </x:c>
      <x:c r="D6" s="32" t="str">
        <x:v>m²</x:v>
      </x:c>
      <x:c r="E6" s="32" t="str">
        <x:v>Μείωση απωλειών και διηθήσεων</x:v>
      </x:c>
      <x:c r="F6" s="32" t="str">
        <x:v>Βελτίωση θερμικής άνεσης</x:v>
      </x:c>
      <x:c r="G6" s="32" t="str">
        <x:v>Παλαιά συρόμενα αλουμινίου με μονά τζάμια</x:v>
      </x:c>
      <x:c r="H6" s="32" t="str">
        <x:v>Επιμετρήσεις v4</x:v>
      </x:c>
      <x:c r="I6" s="32" t="str">
        <x:v>Σ1</x:v>
      </x:c>
      <x:c r="J6" s="48" t="str"/>
      <x:c r="K6" s="48" t="str"/>
      <x:c r="L6" s="32" t="str"/>
      <x:c r="M6" s="32" t="str"/>
      <x:c r="N6" s="32" t="str">
        <x:v>Επηρεάζει και ηχομόνωση/άνεση</x:v>
      </x:c>
    </x:row>
    <x:row r="7">
      <x:c r="A7" s="32" t="str">
        <x:v>Σκίαση</x:v>
      </x:c>
      <x:c r="B7" s="32" t="str">
        <x:v>Ελεγχόμενη εξωτερική σκίαση νότιας όψης</x:v>
      </x:c>
      <x:c r="C7" s="32" t="n">
        <x:v>1</x:v>
      </x:c>
      <x:c r="D7" s="32" t="str">
        <x:v>κατ' αποκοπή</x:v>
      </x:c>
      <x:c r="E7" s="32" t="str">
        <x:v>Μείωση ψυκτικών φορτίων</x:v>
      </x:c>
      <x:c r="F7" s="32" t="str">
        <x:v>Έλεγχος θερινών ηλιακών κερδών</x:v>
      </x:c>
      <x:c r="G7" s="32" t="str">
        <x:v>Δεν υπάρχουν υφιστάμενες τέντες</x:v>
      </x:c>
      <x:c r="H7" s="32" t="str">
        <x:v>Παραδοχή εργασίας</x:v>
      </x:c>
      <x:c r="I7" s="32" t="str">
        <x:v>Σ1</x:v>
      </x:c>
      <x:c r="J7" s="48" t="n">
        <x:v>0.42</x:v>
      </x:c>
      <x:c r="K7" s="48" t="str"/>
      <x:c r="L7" s="32" t="str"/>
      <x:c r="M7" s="32" t="str"/>
      <x:c r="N7" s="32" t="str">
        <x:v>Εφαρμόζεται κυρίως στη νότια πρόσοψη</x:v>
      </x:c>
    </x:row>
    <x:row r="8">
      <x:c r="A8" s="32" t="str">
        <x:v>Θέρμανση</x:v>
      </x:c>
      <x:c r="B8" s="32" t="str">
        <x:v>Αναβάθμιση κεντρικού συστήματος θέρμανσης</x:v>
      </x:c>
      <x:c r="C8" s="32" t="n">
        <x:v>1</x:v>
      </x:c>
      <x:c r="D8" s="32" t="str">
        <x:v>σύστημα</x:v>
      </x:c>
      <x:c r="E8" s="32" t="str">
        <x:v>Μείωση τελικής ενέργειας θέρμανσης</x:v>
      </x:c>
      <x:c r="F8" s="32" t="str">
        <x:v>Αποδοτική κάλυψη μειωμένου φορτίου</x:v>
      </x:c>
      <x:c r="G8" s="32" t="str">
        <x:v>Μετά τη μείωση ζήτησης από το κέλυφος</x:v>
      </x:c>
      <x:c r="H8" s="32" t="str">
        <x:v>Παραδοχή εργασίας</x:v>
      </x:c>
      <x:c r="I8" s="32" t="str">
        <x:v>Σ2</x:v>
      </x:c>
      <x:c r="J8" s="48" t="str"/>
      <x:c r="K8" s="48" t="n">
        <x:v>0.75</x:v>
      </x:c>
      <x:c r="L8" s="32" t="str"/>
      <x:c r="M8" s="32" t="str"/>
      <x:c r="N8" s="32" t="str">
        <x:v>Ακολουθιακή εφαρμογή μετά το κέλυφος</x:v>
      </x:c>
    </x:row>
    <x:row r="9">
      <x:c r="A9" s="32" t="str">
        <x:v>Ψύξη</x:v>
      </x:c>
      <x:c r="B9" s="32" t="str">
        <x:v>Βελτίωση/αντικατάσταση τοπικών συστημάτων ψύξης</x:v>
      </x:c>
      <x:c r="C9" s="32" t="n">
        <x:v>1</x:v>
      </x:c>
      <x:c r="D9" s="32" t="str">
        <x:v>σύστημα</x:v>
      </x:c>
      <x:c r="E9" s="32" t="str">
        <x:v>Μείωση τελικής ενέργειας ψύξης</x:v>
      </x:c>
      <x:c r="F9" s="32" t="str">
        <x:v>Κάλυψη μειωμένων ψυκτικών φορτίων</x:v>
      </x:c>
      <x:c r="G9" s="32" t="str">
        <x:v>Μετά τη σκίαση και το κέλυφος</x:v>
      </x:c>
      <x:c r="H9" s="32" t="str">
        <x:v>Παραδοχή εργασίας</x:v>
      </x:c>
      <x:c r="I9" s="32" t="str">
        <x:v>Σ2</x:v>
      </x:c>
      <x:c r="J9" s="48" t="str"/>
      <x:c r="K9" s="48" t="n">
        <x:v>0.45</x:v>
      </x:c>
      <x:c r="L9" s="32" t="str"/>
      <x:c r="M9" s="32" t="str"/>
      <x:c r="N9" s="32" t="str">
        <x:v>Αποφεύγεται διπλομέτρηση ψυκτικού οφέλους</x:v>
      </x:c>
    </x:row>
    <x:row r="10">
      <x:c r="A10" s="32" t="str">
        <x:v>ΖΝΧ</x:v>
      </x:c>
      <x:c r="B10" s="32" t="str">
        <x:v>Ηλιακή υποβοήθηση ή αποδοτικότερη παραγωγή ΖΝΧ</x:v>
      </x:c>
      <x:c r="C10" s="32" t="n">
        <x:v>10</x:v>
      </x:c>
      <x:c r="D10" s="32" t="str">
        <x:v>διαμερίσματα</x:v>
      </x:c>
      <x:c r="E10" s="32" t="str">
        <x:v>Μείωση ηλεκτρικής ενέργειας ΖΝΧ</x:v>
      </x:c>
      <x:c r="F10" s="32" t="str">
        <x:v>Αξιοποίηση ηλιακού δυναμικού</x:v>
      </x:c>
      <x:c r="G10" s="32" t="str">
        <x:v>Αφορά όλους τους χρήστες</x:v>
      </x:c>
      <x:c r="H10" s="32" t="str">
        <x:v>Σενάριο 0/2</x:v>
      </x:c>
      <x:c r="I10" s="32" t="str">
        <x:v>Σ2</x:v>
      </x:c>
      <x:c r="J10" s="48" t="str"/>
      <x:c r="K10" s="48" t="n">
        <x:v>0.75</x:v>
      </x:c>
      <x:c r="L10" s="32" t="str"/>
      <x:c r="M10" s="32" t="str"/>
      <x:c r="N10" s="32" t="str">
        <x:v>Ανεξάρτητο από το κέλυφος</x:v>
      </x:c>
    </x:row>
    <x:row r="11">
      <x:c r="A11" s="32" t="str">
        <x:v>Φωτισμός</x:v>
      </x:c>
      <x:c r="B11" s="32" t="str">
        <x:v>LED και αυτοματισμοί κοινόχρηστων χώρων</x:v>
      </x:c>
      <x:c r="C11" s="32" t="n">
        <x:v>1</x:v>
      </x:c>
      <x:c r="D11" s="32" t="str">
        <x:v>σύστημα</x:v>
      </x:c>
      <x:c r="E11" s="32" t="str">
        <x:v>Μείωση ηλεκτρικής κατανάλωσης</x:v>
      </x:c>
      <x:c r="F11" s="32" t="str">
        <x:v>Συμπληρωματική αποδοτικότητα</x:v>
      </x:c>
      <x:c r="G11" s="32" t="str">
        <x:v>Κοινόχρηστοι χώροι</x:v>
      </x:c>
      <x:c r="H11" s="32" t="str">
        <x:v>Παραδοχή εργασίας</x:v>
      </x:c>
      <x:c r="I11" s="32" t="str">
        <x:v>Σ2</x:v>
      </x:c>
      <x:c r="J11" s="48" t="str"/>
      <x:c r="K11" s="48" t="n">
        <x:v>0.75</x:v>
      </x:c>
      <x:c r="L11" s="32" t="str"/>
      <x:c r="M11" s="32" t="str"/>
      <x:c r="N11" s="32" t="str">
        <x:v>Χαμηλή πολυπλοκότητα</x:v>
      </x:c>
    </x:row>
  </x:sheetData>
  <x:mergeCells>
    <x:mergeCell ref="A1:N1"/>
    <x:mergeCell ref="A2:N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5" hidden="0" customWidth="1"/>
    <x:col min="3" max="3" width="16" hidden="0" customWidth="1"/>
    <x:col min="4" max="4" width="18" hidden="0" customWidth="1"/>
    <x:col min="5" max="5" width="18" hidden="0" customWidth="1"/>
    <x:col min="6" max="6" width="15" hidden="0" customWidth="1"/>
    <x:col min="7" max="7" width="18" hidden="0" customWidth="1"/>
    <x:col min="8" max="8" width="16" hidden="0" customWidth="1"/>
    <x:col min="9" max="9" width="45" hidden="0" customWidth="1"/>
    <x:col min="10" max="10" width="12" hidden="0" customWidth="1"/>
  </x:cols>
  <x:sheetData>
    <x:row r="1" ht="28" customHeight="1">
      <x:c r="A1" s="5" t="str">
        <x:v>04_Ενέργεια Σεναρίου 3</x:v>
      </x:c>
      <x:c r="B1" s="5"/>
      <x:c r="C1" s="5"/>
      <x:c r="D1" s="5"/>
      <x:c r="E1" s="5"/>
      <x:c r="F1" s="5"/>
      <x:c r="G1" s="5"/>
      <x:c r="H1" s="5"/>
      <x:c r="I1" s="5"/>
      <x:c r="J1" s="5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36" customHeight="1">
      <x:c r="A2" s="14" t="str">
        <x:v>Ακολουθιακός υπολογισμός: πρώτα μειώνεται η ζήτηση μέσω βιοκλιματικού κελύφους και μετά εφαρμόζεται η απόδοση των τεχνικών συστημάτων.</x:v>
      </x:c>
      <x:c r="B2" s="14"/>
      <x:c r="C2" s="14"/>
      <x:c r="D2" s="14"/>
      <x:c r="E2" s="14"/>
      <x:c r="F2" s="14"/>
      <x:c r="G2" s="14"/>
      <x:c r="H2" s="14"/>
      <x:c r="I2" s="14"/>
      <x:c r="J2" s="14"/>
    </x:row>
    <x:row r="3">
      <x:c r="A3" s="24" t="str">
        <x:v>Χρήση ενέργειας</x:v>
      </x:c>
      <x:c r="B3" s="24" t="str">
        <x:v>Σ0 kWh/έτος</x:v>
      </x:c>
      <x:c r="C3" s="24" t="str">
        <x:v>Μείωση ζήτησης από κέλυφος</x:v>
      </x:c>
      <x:c r="D3" s="24" t="str">
        <x:v>Ζήτηση μετά το κέλυφος</x:v>
      </x:c>
      <x:c r="E3" s="24" t="str">
        <x:v>Μείωση από τεχνικά συστήματα</x:v>
      </x:c>
      <x:c r="F3" s="24" t="str">
        <x:v>Σ3 kWh/έτος</x:v>
      </x:c>
      <x:c r="G3" s="24" t="str">
        <x:v>Εξοικονόμηση kWh/έτος</x:v>
      </x:c>
      <x:c r="H3" s="24" t="str">
        <x:v>% εξοικονόμησης ανά χρήση</x:v>
      </x:c>
      <x:c r="I3" s="24" t="str">
        <x:v>Σχόλιο</x:v>
      </x:c>
      <x:c r="J3" s="24" t="str">
        <x:v>Κωδικός</x:v>
      </x:c>
    </x:row>
    <x:row r="4">
      <x:c r="A4" s="32" t="str">
        <x:v>Θέρμανση</x:v>
      </x:c>
      <x:c r="B4" s="68" t="n">
        <x:v>95000</x:v>
      </x:c>
      <x:c r="C4" s="46" t="n">
        <x:v>0.38</x:v>
      </x:c>
      <x:c r="D4" s="69" t="n">
        <x:f>B4*(1-C4)</x:f>
        <x:v>58900</x:v>
      </x:c>
      <x:c r="E4" s="46" t="n">
        <x:v>0.75</x:v>
      </x:c>
      <x:c r="F4" s="69" t="n">
        <x:f>D4*(1-E4)</x:f>
        <x:v>14725</x:v>
      </x:c>
      <x:c r="G4" s="69" t="n">
        <x:f>B4-F4</x:f>
        <x:v>80275</x:v>
      </x:c>
      <x:c r="H4" s="70" t="n">
        <x:f>IF(B4=0,0,G4/B4)</x:f>
        <x:v>0.845</x:v>
      </x:c>
      <x:c r="I4" s="32" t="str">
        <x:v>Πρώτα μειώνεται η ζήτηση, μετά αποδοτικότερη κάλυψη</x:v>
      </x:c>
      <x:c r="J4" s="32" t="str">
        <x:v>HEAT</x:v>
      </x:c>
    </x:row>
    <x:row r="5">
      <x:c r="A5" s="32" t="str">
        <x:v>Ψύξη</x:v>
      </x:c>
      <x:c r="B5" s="68" t="n">
        <x:v>25000</x:v>
      </x:c>
      <x:c r="C5" s="46" t="n">
        <x:v>0.42</x:v>
      </x:c>
      <x:c r="D5" s="69" t="n">
        <x:f>B5*(1-C5)</x:f>
        <x:v>14500.000000000002</x:v>
      </x:c>
      <x:c r="E5" s="46" t="n">
        <x:v>0.45</x:v>
      </x:c>
      <x:c r="F5" s="69" t="n">
        <x:f>D5*(1-E5)</x:f>
        <x:v>7975.000000000002</x:v>
      </x:c>
      <x:c r="G5" s="69" t="n">
        <x:f>B5-F5</x:f>
        <x:v>17025</x:v>
      </x:c>
      <x:c r="H5" s="70" t="n">
        <x:f>IF(B5=0,0,G5/B5)</x:f>
        <x:v>0.681</x:v>
      </x:c>
      <x:c r="I5" s="32" t="str">
        <x:v>Συνδυασμός σκίασης/κελύφους και αποδοτικής ψύξης</x:v>
      </x:c>
      <x:c r="J5" s="32" t="str">
        <x:v>COOL</x:v>
      </x:c>
    </x:row>
    <x:row r="6">
      <x:c r="A6" s="32" t="str">
        <x:v>ΖΝΧ</x:v>
      </x:c>
      <x:c r="B6" s="68" t="n">
        <x:v>31837.13</x:v>
      </x:c>
      <x:c r="C6" s="46" t="n">
        <x:v>0</x:v>
      </x:c>
      <x:c r="D6" s="69" t="n">
        <x:f>B6*(1-C6)</x:f>
        <x:v>31837.13</x:v>
      </x:c>
      <x:c r="E6" s="46" t="n">
        <x:v>0.75</x:v>
      </x:c>
      <x:c r="F6" s="69" t="n">
        <x:f>D6*(1-E6)</x:f>
        <x:v>7959.2825</x:v>
      </x:c>
      <x:c r="G6" s="69" t="n">
        <x:f>B6-F6</x:f>
        <x:v>23877.8475</x:v>
      </x:c>
      <x:c r="H6" s="70" t="n">
        <x:f>IF(B6=0,0,G6/B6)</x:f>
        <x:v>0.75</x:v>
      </x:c>
      <x:c r="I6" s="32" t="str">
        <x:v>Η εξοικονόμηση ΖΝΧ θεωρείται ανεξάρτητη από το κέλυφος</x:v>
      </x:c>
      <x:c r="J6" s="32" t="str">
        <x:v>DHW</x:v>
      </x:c>
    </x:row>
    <x:row r="7">
      <x:c r="A7" s="32" t="str">
        <x:v>Φωτισμός κοινόχρηστων</x:v>
      </x:c>
      <x:c r="B7" s="68" t="n">
        <x:v>8000</x:v>
      </x:c>
      <x:c r="C7" s="46" t="n">
        <x:v>0</x:v>
      </x:c>
      <x:c r="D7" s="69" t="n">
        <x:f>B7*(1-C7)</x:f>
        <x:v>8000</x:v>
      </x:c>
      <x:c r="E7" s="46" t="n">
        <x:v>0.75</x:v>
      </x:c>
      <x:c r="F7" s="69" t="n">
        <x:f>D7*(1-E7)</x:f>
        <x:v>2000</x:v>
      </x:c>
      <x:c r="G7" s="69" t="n">
        <x:f>B7-F7</x:f>
        <x:v>6000</x:v>
      </x:c>
      <x:c r="H7" s="70" t="n">
        <x:f>IF(B7=0,0,G7/B7)</x:f>
        <x:v>0.75</x:v>
      </x:c>
      <x:c r="I7" s="32" t="str">
        <x:v>LED και αυτοματισμοί</x:v>
      </x:c>
      <x:c r="J7" s="32" t="str">
        <x:v>LIGHT</x:v>
      </x:c>
    </x:row>
    <x:row r="8">
      <x:c r="A8" s="32" t="str">
        <x:v>Λοιπές χρήσεις</x:v>
      </x:c>
      <x:c r="B8" s="68" t="n">
        <x:v>28460.92</x:v>
      </x:c>
      <x:c r="C8" s="46" t="n">
        <x:v>0</x:v>
      </x:c>
      <x:c r="D8" s="69" t="n">
        <x:f>B8*(1-C8)</x:f>
        <x:v>28460.92</x:v>
      </x:c>
      <x:c r="E8" s="46" t="n">
        <x:v>0</x:v>
      </x:c>
      <x:c r="F8" s="69" t="n">
        <x:f>D8*(1-E8)</x:f>
        <x:v>28460.92</x:v>
      </x:c>
      <x:c r="G8" s="69" t="n">
        <x:f>B8-F8</x:f>
        <x:v>0</x:v>
      </x:c>
      <x:c r="H8" s="70" t="n">
        <x:f>IF(B8=0,0,G8/B8)</x:f>
        <x:v>0</x:v>
      </x:c>
      <x:c r="I8" s="32" t="str">
        <x:v>Δεν τροποποιούνται στο σενάριο</x:v>
      </x:c>
      <x:c r="J8" s="32" t="str">
        <x:v>OTHER</x:v>
      </x:c>
    </x:row>
    <x:row r="9">
      <x:c r="A9" s="71" t="str">
        <x:v>Σύνολο</x:v>
      </x:c>
      <x:c r="B9" s="72" t="n">
        <x:f>SUM(B4:B8)</x:f>
        <x:v>188298.05</x:v>
      </x:c>
      <x:c r="C9" s="72"/>
      <x:c r="D9" s="72" t="n">
        <x:f>SUM(D4:D8)</x:f>
        <x:v>141698.05</x:v>
      </x:c>
      <x:c r="E9" s="72"/>
      <x:c r="F9" s="72" t="n">
        <x:f>SUM(F4:F8)</x:f>
        <x:v>61120.2025</x:v>
      </x:c>
      <x:c r="G9" s="72" t="n">
        <x:f>SUM(G4:G8)</x:f>
        <x:v>127177.8475</x:v>
      </x:c>
      <x:c r="H9" s="73" t="n">
        <x:f>IF(B9=0,0,G9/B9)</x:f>
        <x:v>0.675407140435071</x:v>
      </x:c>
      <x:c r="I9" s="71" t="str"/>
      <x:c r="J9" s="71" t="str">
        <x:v>TOTAL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4" hidden="0" customWidth="1"/>
    <x:col min="3" max="3" width="12" hidden="0" customWidth="1"/>
    <x:col min="4" max="4" width="14" hidden="0" customWidth="1"/>
    <x:col min="5" max="5" width="16" hidden="0" customWidth="1"/>
    <x:col min="6" max="6" width="16" hidden="0" customWidth="1"/>
    <x:col min="7" max="7" width="15" hidden="0" customWidth="1"/>
    <x:col min="8" max="8" width="16" hidden="0" customWidth="1"/>
    <x:col min="9" max="9" width="42" hidden="0" customWidth="1"/>
  </x:cols>
  <x:sheetData>
    <x:row r="1" ht="28" customHeight="1">
      <x:c r="A1" s="5" t="str">
        <x:v>05_Κόστος Σεναρίου 3</x:v>
      </x:c>
      <x:c r="B1" s="5"/>
      <x:c r="C1" s="5"/>
      <x:c r="D1" s="5"/>
      <x:c r="E1" s="5"/>
      <x:c r="F1" s="5"/>
      <x:c r="G1" s="5"/>
      <x:c r="H1" s="5"/>
      <x:c r="I1" s="5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36" customHeight="1">
      <x:c r="A2" s="14" t="str">
        <x:v>Υπολογισμός αρχικού κόστους συνδυαστικού σεναρίου.</x:v>
      </x:c>
      <x:c r="B2" s="14"/>
      <x:c r="C2" s="14"/>
      <x:c r="D2" s="14"/>
      <x:c r="E2" s="14"/>
      <x:c r="F2" s="14"/>
      <x:c r="G2" s="14"/>
      <x:c r="H2" s="14"/>
      <x:c r="I2" s="14"/>
    </x:row>
    <x:row r="3">
      <x:c r="A3" s="24" t="str">
        <x:v>Ομάδα</x:v>
      </x:c>
      <x:c r="B3" s="24" t="str">
        <x:v>Τεχνική επιλογή</x:v>
      </x:c>
      <x:c r="C3" s="24" t="str">
        <x:v>Ποσότητα</x:v>
      </x:c>
      <x:c r="D3" s="24" t="str">
        <x:v>Μονάδα</x:v>
      </x:c>
      <x:c r="E3" s="24" t="str">
        <x:v>Κόστος υλικών €/μονάδα</x:v>
      </x:c>
      <x:c r="F3" s="24" t="str">
        <x:v>Κόστος εργασίας €/μονάδα</x:v>
      </x:c>
      <x:c r="G3" s="24" t="str">
        <x:v>Πρόσθετες δαπάνες</x:v>
      </x:c>
      <x:c r="H3" s="24" t="str">
        <x:v>Συνολικό κόστος</x:v>
      </x:c>
      <x:c r="I3" s="24" t="str">
        <x:v>Σχόλιο</x:v>
      </x:c>
    </x:row>
    <x:row r="4">
      <x:c r="A4" s="32" t="str">
        <x:v>Σ1</x:v>
      </x:c>
      <x:c r="B4" s="32" t="str">
        <x:v>Θερμική αναβάθμιση εκτεθειμένων όψεων</x:v>
      </x:c>
      <x:c r="C4" s="68" t="n">
        <x:v>383.1</x:v>
      </x:c>
      <x:c r="D4" s="68" t="str">
        <x:v>m²</x:v>
      </x:c>
      <x:c r="E4" s="68" t="n">
        <x:v>35</x:v>
      </x:c>
      <x:c r="F4" s="68" t="n">
        <x:v>20</x:v>
      </x:c>
      <x:c r="G4" s="68" t="n">
        <x:v>0</x:v>
      </x:c>
      <x:c r="H4" s="69" t="n">
        <x:f>C4*(E4+F4)+G4</x:f>
        <x:v>21070.5</x:v>
      </x:c>
      <x:c r="I4" s="32" t="str">
        <x:v>Κόστος συμβατό με σενάριο κελύφους</x:v>
      </x:c>
    </x:row>
    <x:row r="5">
      <x:c r="A5" s="32" t="str">
        <x:v>Σ1</x:v>
      </x:c>
      <x:c r="B5" s="32" t="str">
        <x:v>Θερμομόνωση/στεγάνωση δώματος</x:v>
      </x:c>
      <x:c r="C5" s="68" t="n">
        <x:v>246.4</x:v>
      </x:c>
      <x:c r="D5" s="68" t="str">
        <x:v>m²</x:v>
      </x:c>
      <x:c r="E5" s="68" t="n">
        <x:v>50</x:v>
      </x:c>
      <x:c r="F5" s="68" t="n">
        <x:v>30</x:v>
      </x:c>
      <x:c r="G5" s="68" t="n">
        <x:v>0</x:v>
      </x:c>
      <x:c r="H5" s="69" t="n">
        <x:f>C5*(E5+F5)+G5</x:f>
        <x:v>19712</x:v>
      </x:c>
      <x:c r="I5" s="32" t="str">
        <x:v>Θερμική και υγρομονωτική αναβάθμιση</x:v>
      </x:c>
    </x:row>
    <x:row r="6">
      <x:c r="A6" s="32" t="str">
        <x:v>Σ1</x:v>
      </x:c>
      <x:c r="B6" s="32" t="str">
        <x:v>Νέα ενεργειακά κουφώματα</x:v>
      </x:c>
      <x:c r="C6" s="68" t="n">
        <x:v>117.38</x:v>
      </x:c>
      <x:c r="D6" s="68" t="str">
        <x:v>m²</x:v>
      </x:c>
      <x:c r="E6" s="68" t="n">
        <x:v>400</x:v>
      </x:c>
      <x:c r="F6" s="68" t="n">
        <x:v>120</x:v>
      </x:c>
      <x:c r="G6" s="68" t="n">
        <x:v>0</x:v>
      </x:c>
      <x:c r="H6" s="69" t="n">
        <x:f>C6*(E6+F6)+G6</x:f>
        <x:v>61037.6</x:v>
      </x:c>
      <x:c r="I6" s="32" t="str">
        <x:v>Πλαίσια και υαλοπίνακες υψηλότερης απόδοσης</x:v>
      </x:c>
    </x:row>
    <x:row r="7">
      <x:c r="A7" s="32" t="str">
        <x:v>Σ1</x:v>
      </x:c>
      <x:c r="B7" s="32" t="str">
        <x:v>Ελεγχόμενη εξωτερική σκίαση νότιας όψης</x:v>
      </x:c>
      <x:c r="C7" s="68" t="n">
        <x:v>1</x:v>
      </x:c>
      <x:c r="D7" s="68" t="str">
        <x:v>κατ' αποκοπή</x:v>
      </x:c>
      <x:c r="E7" s="68" t="n">
        <x:v>15000</x:v>
      </x:c>
      <x:c r="F7" s="68" t="n">
        <x:v>5154.74</x:v>
      </x:c>
      <x:c r="G7" s="68" t="n">
        <x:v>0</x:v>
      </x:c>
      <x:c r="H7" s="69" t="n">
        <x:f>C7*(E7+F7)+G7</x:f>
        <x:v>20154.739999999998</x:v>
      </x:c>
      <x:c r="I7" s="32" t="str">
        <x:v>Κατ' αποκοπή τεχνική παραδοχή</x:v>
      </x:c>
    </x:row>
    <x:row r="8">
      <x:c r="A8" s="32" t="str">
        <x:v>Σ2</x:v>
      </x:c>
      <x:c r="B8" s="32" t="str">
        <x:v>Αναβάθμιση κεντρικού συστήματος θέρμανσης</x:v>
      </x:c>
      <x:c r="C8" s="68" t="n">
        <x:v>1</x:v>
      </x:c>
      <x:c r="D8" s="68" t="str">
        <x:v>σύστημα</x:v>
      </x:c>
      <x:c r="E8" s="68" t="n">
        <x:v>52000</x:v>
      </x:c>
      <x:c r="F8" s="68" t="n">
        <x:v>18000</x:v>
      </x:c>
      <x:c r="G8" s="68" t="n">
        <x:v>0</x:v>
      </x:c>
      <x:c r="H8" s="69" t="n">
        <x:f>C8*(E8+F8)+G8</x:f>
        <x:v>70000</x:v>
      </x:c>
      <x:c r="I8" s="32" t="str">
        <x:v>Αντλία θερμότητας και προσαρμογές</x:v>
      </x:c>
    </x:row>
    <x:row r="9">
      <x:c r="A9" s="32" t="str">
        <x:v>Σ2</x:v>
      </x:c>
      <x:c r="B9" s="32" t="str">
        <x:v>Βελτίωση/αντικατάσταση τοπικών συστημάτων ψύξης</x:v>
      </x:c>
      <x:c r="C9" s="68" t="n">
        <x:v>1</x:v>
      </x:c>
      <x:c r="D9" s="68" t="str">
        <x:v>σύστημα</x:v>
      </x:c>
      <x:c r="E9" s="68" t="n">
        <x:v>20000</x:v>
      </x:c>
      <x:c r="F9" s="68" t="n">
        <x:v>5000</x:v>
      </x:c>
      <x:c r="G9" s="68" t="n">
        <x:v>0</x:v>
      </x:c>
      <x:c r="H9" s="69" t="n">
        <x:f>C9*(E9+F9)+G9</x:f>
        <x:v>25000</x:v>
      </x:c>
      <x:c r="I9" s="32" t="str">
        <x:v>Αποδοτικότερα συστήματα ψύξης</x:v>
      </x:c>
    </x:row>
    <x:row r="10">
      <x:c r="A10" s="32" t="str">
        <x:v>Σ2</x:v>
      </x:c>
      <x:c r="B10" s="32" t="str">
        <x:v>Ηλιακή υποβοήθηση ή αποδοτικότερη παραγωγή ΖΝΧ</x:v>
      </x:c>
      <x:c r="C10" s="68" t="n">
        <x:v>10</x:v>
      </x:c>
      <x:c r="D10" s="68" t="str">
        <x:v>διαμερίσματα</x:v>
      </x:c>
      <x:c r="E10" s="68" t="n">
        <x:v>1800</x:v>
      </x:c>
      <x:c r="F10" s="68" t="n">
        <x:v>700</x:v>
      </x:c>
      <x:c r="G10" s="68" t="n">
        <x:v>0</x:v>
      </x:c>
      <x:c r="H10" s="69" t="n">
        <x:f>C10*(E10+F10)+G10</x:f>
        <x:v>25000</x:v>
      </x:c>
      <x:c r="I10" s="32" t="str">
        <x:v>10 διαμερίσματα</x:v>
      </x:c>
    </x:row>
    <x:row r="11">
      <x:c r="A11" s="32" t="str">
        <x:v>Σ2</x:v>
      </x:c>
      <x:c r="B11" s="32" t="str">
        <x:v>LED και αυτοματισμοί κοινόχρηστων</x:v>
      </x:c>
      <x:c r="C11" s="68" t="n">
        <x:v>1</x:v>
      </x:c>
      <x:c r="D11" s="68" t="str">
        <x:v>σύστημα</x:v>
      </x:c>
      <x:c r="E11" s="68" t="n">
        <x:v>4500</x:v>
      </x:c>
      <x:c r="F11" s="68" t="n">
        <x:v>2000</x:v>
      </x:c>
      <x:c r="G11" s="68" t="n">
        <x:v>0</x:v>
      </x:c>
      <x:c r="H11" s="69" t="n">
        <x:f>C11*(E11+F11)+G11</x:f>
        <x:v>6500</x:v>
      </x:c>
      <x:c r="I11" s="32" t="str">
        <x:v>Φωτισμός κοινόχρηστων</x:v>
      </x:c>
    </x:row>
    <x:row r="12">
      <x:c r="A12" s="71" t="str">
        <x:v>Σύνολο</x:v>
      </x:c>
      <x:c r="B12" s="71" t="str"/>
      <x:c r="C12" s="72" t="str"/>
      <x:c r="D12" s="72" t="str"/>
      <x:c r="E12" s="72" t="str"/>
      <x:c r="F12" s="72" t="str"/>
      <x:c r="G12" s="72" t="str"/>
      <x:c r="H12" s="72" t="n">
        <x:f>SUM(H4:H11)</x:f>
        <x:v>248474.84</x:v>
      </x:c>
      <x:c r="I12" s="71" t="str"/>
    </x:row>
  </x:sheetData>
  <x:mergeCells>
    <x:mergeCell ref="A1:I1"/>
    <x:mergeCell ref="A2:I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4" hidden="0" customWidth="1"/>
    <x:col min="3" max="3" width="12" hidden="0" customWidth="1"/>
    <x:col min="4" max="4" width="14" hidden="0" customWidth="1"/>
    <x:col min="5" max="5" width="14" hidden="0" customWidth="1"/>
    <x:col min="6" max="6" width="18" hidden="0" customWidth="1"/>
    <x:col min="7" max="7" width="16" hidden="0" customWidth="1"/>
    <x:col min="8" max="8" width="16" hidden="0" customWidth="1"/>
    <x:col min="9" max="9" width="16" hidden="0" customWidth="1"/>
    <x:col min="10" max="10" width="20" hidden="0" customWidth="1"/>
    <x:col min="11" max="11" width="42" hidden="0" customWidth="1"/>
  </x:cols>
  <x:sheetData>
    <x:row r="1" ht="28" customHeight="1">
      <x:c r="A1" s="5" t="str">
        <x:v>06_GWP Σεναρίου 3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36" customHeight="1">
      <x:c r="A2" s="14" t="str">
        <x:v>Υπολογισμός ενσωματωμένου GWP αρχικής εφαρμογής και κύκλου ζωής 50ετίας.</x:v>
      </x:c>
      <x:c r="B2" s="14"/>
      <x:c r="C2" s="14"/>
      <x:c r="D2" s="14"/>
      <x:c r="E2" s="14"/>
      <x:c r="F2" s="14"/>
      <x:c r="G2" s="14"/>
      <x:c r="H2" s="14"/>
      <x:c r="I2" s="14"/>
      <x:c r="J2" s="14"/>
      <x:c r="K2" s="14"/>
    </x:row>
    <x:row r="3">
      <x:c r="A3" s="24" t="str">
        <x:v>Ομάδα</x:v>
      </x:c>
      <x:c r="B3" s="24" t="str">
        <x:v>Τεχνική επιλογή</x:v>
      </x:c>
      <x:c r="C3" s="24" t="str">
        <x:v>Ποσότητα</x:v>
      </x:c>
      <x:c r="D3" s="24" t="str">
        <x:v>Μονάδα</x:v>
      </x:c>
      <x:c r="E3" s="24" t="str">
        <x:v>Συντελεστής GWP</x:v>
      </x:c>
      <x:c r="F3" s="24" t="str">
        <x:v>Μονάδα GWP</x:v>
      </x:c>
      <x:c r="G3" s="24" t="str">
        <x:v>Αρχικό GWP</x:v>
      </x:c>
      <x:c r="H3" s="24" t="str">
        <x:v>Συντελεστής κύκλου ζωής</x:v>
      </x:c>
      <x:c r="I3" s="24" t="str">
        <x:v>GWP 50ετίας</x:v>
      </x:c>
      <x:c r="J3" s="24" t="str">
        <x:v>Στάδια/πηγή</x:v>
      </x:c>
      <x:c r="K3" s="24" t="str">
        <x:v>Σχόλιο</x:v>
      </x:c>
    </x:row>
    <x:row r="4">
      <x:c r="A4" s="32" t="str">
        <x:v>Σ1</x:v>
      </x:c>
      <x:c r="B4" s="32" t="str">
        <x:v>Θερμική αναβάθμιση εκτεθειμένων όψεων</x:v>
      </x:c>
      <x:c r="C4" s="68" t="n">
        <x:v>383.1</x:v>
      </x:c>
      <x:c r="D4" s="68" t="str">
        <x:v>m²</x:v>
      </x:c>
      <x:c r="E4" s="68" t="n">
        <x:v>12</x:v>
      </x:c>
      <x:c r="F4" s="82" t="str">
        <x:v>kg CO₂eq/m²</x:v>
      </x:c>
      <x:c r="G4" s="69" t="n">
        <x:f>C4*E4</x:f>
        <x:v>4597.200000000001</x:v>
      </x:c>
      <x:c r="H4" s="68" t="n">
        <x:v>2</x:v>
      </x:c>
      <x:c r="I4" s="69" t="n">
        <x:f>G4*H4</x:f>
        <x:v>9194.400000000001</x:v>
      </x:c>
      <x:c r="J4" s="32" t="str">
        <x:v>Παραδοχή Α1–Α3</x:v>
      </x:c>
      <x:c r="K4" s="32" t="str">
        <x:v>Πιθανή αντικατάσταση/συντήρηση</x:v>
      </x:c>
    </x:row>
    <x:row r="5">
      <x:c r="A5" s="32" t="str">
        <x:v>Σ1</x:v>
      </x:c>
      <x:c r="B5" s="32" t="str">
        <x:v>Θερμομόνωση/στεγάνωση δώματος</x:v>
      </x:c>
      <x:c r="C5" s="68" t="n">
        <x:v>246.4</x:v>
      </x:c>
      <x:c r="D5" s="68" t="str">
        <x:v>m²</x:v>
      </x:c>
      <x:c r="E5" s="68" t="n">
        <x:v>18</x:v>
      </x:c>
      <x:c r="F5" s="82" t="str">
        <x:v>kg CO₂eq/m²</x:v>
      </x:c>
      <x:c r="G5" s="69" t="n">
        <x:f>C5*E5</x:f>
        <x:v>4435.2</x:v>
      </x:c>
      <x:c r="H5" s="68" t="n">
        <x:v>2</x:v>
      </x:c>
      <x:c r="I5" s="69" t="n">
        <x:f>G5*H5</x:f>
        <x:v>8870.4</x:v>
      </x:c>
      <x:c r="J5" s="32" t="str">
        <x:v>Παραδοχή Α1–Α3</x:v>
      </x:c>
      <x:c r="K5" s="32" t="str">
        <x:v>Πιθανή ανανέωση στεγάνωσης</x:v>
      </x:c>
    </x:row>
    <x:row r="6">
      <x:c r="A6" s="32" t="str">
        <x:v>Σ1</x:v>
      </x:c>
      <x:c r="B6" s="32" t="str">
        <x:v>Νέα ενεργειακά κουφώματα</x:v>
      </x:c>
      <x:c r="C6" s="68" t="n">
        <x:v>117.38</x:v>
      </x:c>
      <x:c r="D6" s="68" t="str">
        <x:v>m²</x:v>
      </x:c>
      <x:c r="E6" s="68" t="n">
        <x:v>140</x:v>
      </x:c>
      <x:c r="F6" s="82" t="str">
        <x:v>kg CO₂eq/m²</x:v>
      </x:c>
      <x:c r="G6" s="69" t="n">
        <x:f>C6*E6</x:f>
        <x:v>16433.2</x:v>
      </x:c>
      <x:c r="H6" s="68" t="n">
        <x:v>2</x:v>
      </x:c>
      <x:c r="I6" s="69" t="n">
        <x:f>G6*H6</x:f>
        <x:v>32866.4</x:v>
      </x:c>
      <x:c r="J6" s="32" t="str">
        <x:v>Παραδοχή Α1–Α3</x:v>
      </x:c>
      <x:c r="K6" s="32" t="str">
        <x:v>Πλαίσιο + υαλοπίνακας</x:v>
      </x:c>
    </x:row>
    <x:row r="7">
      <x:c r="A7" s="32" t="str">
        <x:v>Σ1</x:v>
      </x:c>
      <x:c r="B7" s="32" t="str">
        <x:v>Ελεγχόμενη εξωτερική σκίαση νότιας όψης</x:v>
      </x:c>
      <x:c r="C7" s="68" t="n">
        <x:v>1</x:v>
      </x:c>
      <x:c r="D7" s="68" t="str">
        <x:v>κατ' αποκοπή</x:v>
      </x:c>
      <x:c r="E7" s="68" t="n">
        <x:v>2474.1</x:v>
      </x:c>
      <x:c r="F7" s="82" t="str">
        <x:v>kg CO₂eq/πακέτο</x:v>
      </x:c>
      <x:c r="G7" s="69" t="n">
        <x:f>C7*E7</x:f>
        <x:v>2474.1</x:v>
      </x:c>
      <x:c r="H7" s="68" t="n">
        <x:v>3</x:v>
      </x:c>
      <x:c r="I7" s="69" t="n">
        <x:f>G7*H7</x:f>
        <x:v>7422.299999999999</x:v>
      </x:c>
      <x:c r="J7" s="32" t="str">
        <x:v>Παραδοχή Α1–Α3</x:v>
      </x:c>
      <x:c r="K7" s="32" t="str">
        <x:v>Μεγαλύτερη πιθανότητα αντικατάστασης</x:v>
      </x:c>
    </x:row>
    <x:row r="8">
      <x:c r="A8" s="32" t="str">
        <x:v>Σ2</x:v>
      </x:c>
      <x:c r="B8" s="32" t="str">
        <x:v>Αναβάθμιση κεντρικού συστήματος θέρμανσης</x:v>
      </x:c>
      <x:c r="C8" s="68" t="n">
        <x:v>1</x:v>
      </x:c>
      <x:c r="D8" s="68" t="str">
        <x:v>σύστημα</x:v>
      </x:c>
      <x:c r="E8" s="68" t="n">
        <x:v>15000</x:v>
      </x:c>
      <x:c r="F8" s="82" t="str">
        <x:v>kg CO₂eq/σύστημα</x:v>
      </x:c>
      <x:c r="G8" s="69" t="n">
        <x:f>C8*E8</x:f>
        <x:v>15000</x:v>
      </x:c>
      <x:c r="H8" s="68" t="n">
        <x:v>3</x:v>
      </x:c>
      <x:c r="I8" s="69" t="n">
        <x:f>G8*H8</x:f>
        <x:v>45000</x:v>
      </x:c>
      <x:c r="J8" s="32" t="str">
        <x:v>Παραδοχή Α1–Α3</x:v>
      </x:c>
      <x:c r="K8" s="32" t="str">
        <x:v>Εξοπλισμός με αντικαταστάσεις</x:v>
      </x:c>
    </x:row>
    <x:row r="9">
      <x:c r="A9" s="32" t="str">
        <x:v>Σ2</x:v>
      </x:c>
      <x:c r="B9" s="32" t="str">
        <x:v>Βελτίωση/αντικατάσταση τοπικών συστημάτων ψύξης</x:v>
      </x:c>
      <x:c r="C9" s="68" t="n">
        <x:v>1</x:v>
      </x:c>
      <x:c r="D9" s="68" t="str">
        <x:v>σύστημα</x:v>
      </x:c>
      <x:c r="E9" s="68" t="n">
        <x:v>8000</x:v>
      </x:c>
      <x:c r="F9" s="82" t="str">
        <x:v>kg CO₂eq/σύστημα</x:v>
      </x:c>
      <x:c r="G9" s="69" t="n">
        <x:f>C9*E9</x:f>
        <x:v>8000</x:v>
      </x:c>
      <x:c r="H9" s="68" t="n">
        <x:v>3</x:v>
      </x:c>
      <x:c r="I9" s="69" t="n">
        <x:f>G9*H9</x:f>
        <x:v>24000</x:v>
      </x:c>
      <x:c r="J9" s="32" t="str">
        <x:v>Παραδοχή Α1–Α3</x:v>
      </x:c>
      <x:c r="K9" s="32" t="str">
        <x:v>Εξοπλισμός με αντικαταστάσεις</x:v>
      </x:c>
    </x:row>
    <x:row r="10">
      <x:c r="A10" s="32" t="str">
        <x:v>Σ2</x:v>
      </x:c>
      <x:c r="B10" s="32" t="str">
        <x:v>Ηλιακή υποβοήθηση ή αποδοτικότερη παραγωγή ΖΝΧ</x:v>
      </x:c>
      <x:c r="C10" s="68" t="n">
        <x:v>1</x:v>
      </x:c>
      <x:c r="D10" s="68" t="str">
        <x:v>σύστημα</x:v>
      </x:c>
      <x:c r="E10" s="68" t="n">
        <x:v>12000</x:v>
      </x:c>
      <x:c r="F10" s="82" t="str">
        <x:v>kg CO₂eq/σύστημα</x:v>
      </x:c>
      <x:c r="G10" s="69" t="n">
        <x:f>C10*E10</x:f>
        <x:v>12000</x:v>
      </x:c>
      <x:c r="H10" s="68" t="n">
        <x:v>3</x:v>
      </x:c>
      <x:c r="I10" s="69" t="n">
        <x:f>G10*H10</x:f>
        <x:v>36000</x:v>
      </x:c>
      <x:c r="J10" s="32" t="str">
        <x:v>Παραδοχή Α1–Α3</x:v>
      </x:c>
      <x:c r="K10" s="32" t="str">
        <x:v>Σύστημα ΖΝΧ</x:v>
      </x:c>
    </x:row>
    <x:row r="11">
      <x:c r="A11" s="32" t="str">
        <x:v>Σ2</x:v>
      </x:c>
      <x:c r="B11" s="32" t="str">
        <x:v>LED και αυτοματισμοί κοινόχρηστων</x:v>
      </x:c>
      <x:c r="C11" s="68" t="n">
        <x:v>1</x:v>
      </x:c>
      <x:c r="D11" s="68" t="str">
        <x:v>σύστημα</x:v>
      </x:c>
      <x:c r="E11" s="68" t="n">
        <x:v>4000</x:v>
      </x:c>
      <x:c r="F11" s="82" t="str">
        <x:v>kg CO₂eq/σύστημα</x:v>
      </x:c>
      <x:c r="G11" s="69" t="n">
        <x:f>C11*E11</x:f>
        <x:v>4000</x:v>
      </x:c>
      <x:c r="H11" s="68" t="n">
        <x:v>5.25</x:v>
      </x:c>
      <x:c r="I11" s="69" t="n">
        <x:f>G11*H11</x:f>
        <x:v>21000</x:v>
      </x:c>
      <x:c r="J11" s="32" t="str">
        <x:v>Παραδοχή Α1–Α3</x:v>
      </x:c>
      <x:c r="K11" s="32" t="str">
        <x:v>Συχνότερη αντικατάσταση μικροεξοπλισμού</x:v>
      </x:c>
    </x:row>
    <x:row r="12">
      <x:c r="A12" s="71" t="str">
        <x:v>Σύνολο</x:v>
      </x:c>
      <x:c r="B12" s="71" t="str"/>
      <x:c r="C12" s="72" t="str"/>
      <x:c r="D12" s="72" t="str"/>
      <x:c r="E12" s="72" t="str"/>
      <x:c r="F12" s="72" t="str"/>
      <x:c r="G12" s="72" t="n">
        <x:f>SUM(G4:G11)</x:f>
        <x:v>66939.7</x:v>
      </x:c>
      <x:c r="H12" s="72" t="str"/>
      <x:c r="I12" s="72" t="n">
        <x:f>SUM(I4:I11)</x:f>
        <x:v>184353.5</x:v>
      </x:c>
      <x:c r="J12" s="71" t="str"/>
      <x:c r="K12" s="71" t="str"/>
    </x:row>
  </x:sheetData>
  <x:mergeCells>
    <x:mergeCell ref="A1:K1"/>
    <x:mergeCell ref="A2:K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18" hidden="0" customWidth="1"/>
    <x:col min="3" max="3" width="16" hidden="0" customWidth="1"/>
    <x:col min="4" max="4" width="50" hidden="0" customWidth="1"/>
  </x:cols>
  <x:sheetData>
    <x:row r="1" ht="28" customHeight="1">
      <x:c r="A1" s="5" t="str">
        <x:v>07_Σύνοψη Σεναρίου 3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36" customHeight="1">
      <x:c r="A2" s="14" t="str">
        <x:v>Βασικοί δείκτες συνδυαστικού σεναρίου και σύγκριση με το Σενάριο 0.</x:v>
      </x:c>
      <x:c r="B2" s="14"/>
      <x:c r="C2" s="14"/>
      <x:c r="D2" s="14"/>
      <x:c r="E2" s="14"/>
      <x:c r="F2" s="14"/>
      <x:c r="G2" s="14"/>
      <x:c r="H2" s="14"/>
      <x:c r="I2" s="14"/>
      <x:c r="J2" s="14"/>
      <x:c r="K2" s="14"/>
    </x:row>
    <x:row r="3">
      <x:c r="A3" s="24" t="str">
        <x:v>Δείκτης</x:v>
      </x:c>
      <x:c r="B3" s="24" t="str">
        <x:v>Τιμή</x:v>
      </x:c>
      <x:c r="C3" s="24" t="str">
        <x:v>Μονάδα</x:v>
      </x:c>
      <x:c r="D3" s="24" t="str">
        <x:v>Τύπος/σχόλιο</x:v>
      </x:c>
    </x:row>
    <x:row r="4">
      <x:c r="A4" s="38" t="str">
        <x:v>Συνολικό αρχικό κόστος Σ3</x:v>
      </x:c>
      <x:c r="B4" s="69" t="n">
        <x:f>'05_Κόστος_Σ3'!H12</x:f>
        <x:v>248474.84</x:v>
      </x:c>
      <x:c r="C4" s="32" t="str">
        <x:v>€</x:v>
      </x:c>
      <x:c r="D4" s="32" t="str">
        <x:v>Από φύλλο κόστους</x:v>
      </x:c>
    </x:row>
    <x:row r="5">
      <x:c r="A5" s="38" t="str">
        <x:v>Ετήσια τελική κατανάλωση Σ3</x:v>
      </x:c>
      <x:c r="B5" s="69" t="n">
        <x:f>'04_Ενέργεια_Σ3'!F9</x:f>
        <x:v>61120.2025</x:v>
      </x:c>
      <x:c r="C5" s="32" t="str">
        <x:v>kWh/έτος</x:v>
      </x:c>
      <x:c r="D5" s="32" t="str">
        <x:v>Από ακολουθιακό ενεργειακό υπολογισμό</x:v>
      </x:c>
    </x:row>
    <x:row r="6">
      <x:c r="A6" s="38" t="str">
        <x:v>Εξοικονόμηση έναντι Σ0</x:v>
      </x:c>
      <x:c r="B6" s="69" t="n">
        <x:f>'01_Παραδοχές'!B4-B5</x:f>
        <x:v>127177.84749999999</x:v>
      </x:c>
      <x:c r="C6" s="32" t="str">
        <x:v>kWh/έτος</x:v>
      </x:c>
      <x:c r="D6" s="32" t="str">
        <x:v>Σ0 − Σ3</x:v>
      </x:c>
    </x:row>
    <x:row r="7">
      <x:c r="A7" s="38" t="str">
        <x:v>Ποσοστό εξοικονόμησης</x:v>
      </x:c>
      <x:c r="B7" s="70" t="n">
        <x:f>B6/'01_Παραδοχές'!B4</x:f>
        <x:v>0.6754071404350709</x:v>
      </x:c>
      <x:c r="C7" s="32" t="str">
        <x:v>%</x:v>
      </x:c>
      <x:c r="D7" s="32" t="str">
        <x:v>Εξοικονόμηση / Σ0</x:v>
      </x:c>
    </x:row>
    <x:row r="8">
      <x:c r="A8" s="38" t="str">
        <x:v>Ειδική ετήσια κατανάλωση Σ3</x:v>
      </x:c>
      <x:c r="B8" s="69" t="n">
        <x:f>B5/'01_Παραδοχές'!B7</x:f>
        <x:v>57.51948287220027</x:v>
      </x:c>
      <x:c r="C8" s="32" t="str">
        <x:v>kWh/m²·έτος</x:v>
      </x:c>
      <x:c r="D8" s="32" t="str">
        <x:v>Σ3 / θερμαινόμενη επιφάνεια</x:v>
      </x:c>
    </x:row>
    <x:row r="9">
      <x:c r="A9" s="38" t="str">
        <x:v>Ετήσιο κόστος λειτουργικής ενέργειας Σ3</x:v>
      </x:c>
      <x:c r="B9" s="69" t="n">
        <x:f>B5*'01_Παραδοχές'!B8</x:f>
        <x:v>14057.646575</x:v>
      </x:c>
      <x:c r="C9" s="32" t="str">
        <x:v>€/έτος</x:v>
      </x:c>
      <x:c r="D9" s="32" t="str">
        <x:v>Σ3 × τιμή ηλεκτρικής ενέργειας</x:v>
      </x:c>
    </x:row>
    <x:row r="10">
      <x:c r="A10" s="38" t="str">
        <x:v>Ετήσια οικονομική εξοικονόμηση</x:v>
      </x:c>
      <x:c r="B10" s="69" t="n">
        <x:f>'01_Παραδοχές'!B5-B9</x:f>
        <x:v>18093.633425</x:v>
      </x:c>
      <x:c r="C10" s="32" t="str">
        <x:v>€/έτος</x:v>
      </x:c>
      <x:c r="D10" s="32" t="str">
        <x:v>Κόστος Σ0 − κόστος Σ3</x:v>
      </x:c>
    </x:row>
    <x:row r="11">
      <x:c r="A11" s="38" t="str">
        <x:v>Απλή περίοδος αποπληρωμής</x:v>
      </x:c>
      <x:c r="B11" s="69" t="n">
        <x:f>B4/B10</x:f>
        <x:v>13.732722121842148</x:v>
      </x:c>
      <x:c r="C11" s="32" t="str">
        <x:v>έτη</x:v>
      </x:c>
      <x:c r="D11" s="32" t="str">
        <x:v>Κόστος / ετήσια εξοικονόμηση</x:v>
      </x:c>
    </x:row>
    <x:row r="12">
      <x:c r="A12" s="38" t="str">
        <x:v>Λειτουργικές εκπομπές Σ3</x:v>
      </x:c>
      <x:c r="B12" s="69" t="n">
        <x:f>B5*'01_Παραδοχές'!B9</x:f>
        <x:v>16502.454675</x:v>
      </x:c>
      <x:c r="C12" s="32" t="str">
        <x:v>kg CO₂eq/έτος</x:v>
      </x:c>
      <x:c r="D12" s="32" t="str">
        <x:v>Σ3 × συντελεστή εκπομπών</x:v>
      </x:c>
    </x:row>
    <x:row r="13">
      <x:c r="A13" s="38" t="str">
        <x:v>Ετήσια μείωση λειτουργικών εκπομπών</x:v>
      </x:c>
      <x:c r="B13" s="69" t="n">
        <x:f>'01_Παραδοχές'!B6-B12</x:f>
        <x:v>34338.015325</x:v>
      </x:c>
      <x:c r="C13" s="32" t="str">
        <x:v>kg CO₂eq/έτος</x:v>
      </x:c>
      <x:c r="D13" s="32" t="str">
        <x:v>Εκπομπές Σ0 − εκπομπές Σ3</x:v>
      </x:c>
    </x:row>
    <x:row r="14">
      <x:c r="A14" s="38" t="str">
        <x:v>Αρχικό ενσωματωμένο GWP παρεμβάσεων</x:v>
      </x:c>
      <x:c r="B14" s="69" t="n">
        <x:f>'06_GWP_Σ3'!G12</x:f>
        <x:v>66939.7</x:v>
      </x:c>
      <x:c r="C14" s="32" t="str">
        <x:v>kg CO₂eq</x:v>
      </x:c>
      <x:c r="D14" s="32" t="str">
        <x:v>Από φύλλο GWP</x:v>
      </x:c>
    </x:row>
    <x:row r="15">
      <x:c r="A15" s="38" t="str">
        <x:v>GWP παρεμβάσεων με αντικαταστάσεις 50ετίας</x:v>
      </x:c>
      <x:c r="B15" s="69" t="n">
        <x:f>'06_GWP_Σ3'!I12</x:f>
        <x:v>184353.5</x:v>
      </x:c>
      <x:c r="C15" s="32" t="str">
        <x:v>kg CO₂eq</x:v>
      </x:c>
      <x:c r="D15" s="32" t="str">
        <x:v>Από φύλλο GWP</x:v>
      </x:c>
    </x:row>
    <x:row r="16">
      <x:c r="A16" s="38" t="str">
        <x:v>Περιβαλλοντικός χρόνος απόσβεσης αρχικού GWP</x:v>
      </x:c>
      <x:c r="B16" s="69" t="n">
        <x:f>B14/B13</x:f>
        <x:v>1.9494341582189272</x:v>
      </x:c>
      <x:c r="C16" s="32" t="str">
        <x:v>έτη</x:v>
      </x:c>
      <x:c r="D16" s="32" t="str">
        <x:v>Αρχικό GWP / ετήσια μείωση εκπομπών</x:v>
      </x:c>
    </x:row>
    <x:row r="17">
      <x:c r="A17" s="38" t="str">
        <x:v>Καθαρή μείωση εκπομπών 50ετίας με αρχικό GWP</x:v>
      </x:c>
      <x:c r="B17" s="69" t="n">
        <x:f>B13*'01_Παραδοχές'!B10-B14</x:f>
        <x:v>1649961.0662500001</x:v>
      </x:c>
      <x:c r="C17" s="32" t="str">
        <x:v>kg CO₂eq</x:v>
      </x:c>
      <x:c r="D17" s="32" t="str">
        <x:v>Μείωση × 50 − αρχικό GWP</x:v>
      </x:c>
    </x:row>
    <x:row r="18">
      <x:c r="A18" s="38" t="str">
        <x:v>Καθαρή μείωση εκπομπών 50ετίας με GWP κύκλου ζωής</x:v>
      </x:c>
      <x:c r="B18" s="69" t="n">
        <x:f>B13*'01_Παραδοχές'!B10-B15</x:f>
        <x:v>1532547.26625</x:v>
      </x:c>
      <x:c r="C18" s="32" t="str">
        <x:v>kg CO₂eq</x:v>
      </x:c>
      <x:c r="D18" s="32" t="str">
        <x:v>Μείωση × 50 − GWP 50ετίας</x:v>
      </x:c>
    </x:row>
    <x:row r="19">
      <x:c r="A19" s="38" t="str">
        <x:v>Κόστος ανά σωρευτική kWh εξοικονόμησης 50ετίας</x:v>
      </x:c>
      <x:c r="B19" s="69" t="n">
        <x:f>B4/(B6*'01_Παραδοχές'!B10)</x:f>
        <x:v>0.03907517620157867</x:v>
      </x:c>
      <x:c r="C19" s="32" t="str">
        <x:v>€/kWh</x:v>
      </x:c>
      <x:c r="D19" s="32" t="str">
        <x:v>Κόστος / (ετήσια εξοικονόμηση × 50)</x:v>
      </x:c>
    </x:row>
    <x:row r="20">
      <x:c r="A20" s="38" t="str">
        <x:v>Κόστος ανά καθαρό kg CO₂eq που αποφεύγεται</x:v>
      </x:c>
      <x:c r="B20" s="69" t="n">
        <x:f>B4/B17</x:f>
        <x:v>0.15059436557780653</x:v>
      </x:c>
      <x:c r="C20" s="32" t="str">
        <x:v>€/kg CO₂eq</x:v>
      </x:c>
      <x:c r="D20" s="32" t="str">
        <x:v>Κόστος / καθαρή μείωση 50ετίας</x:v>
      </x:c>
    </x:row>
  </x:sheetData>
  <x:mergeCells>
    <x:mergeCell ref="A1:K1"/>
    <x:mergeCell ref="A2:K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2" hidden="0" customWidth="1"/>
    <x:col min="3" max="3" width="15" hidden="0" customWidth="1"/>
    <x:col min="4" max="4" width="16" hidden="0" customWidth="1"/>
    <x:col min="5" max="5" width="16" hidden="0" customWidth="1"/>
    <x:col min="6" max="6" width="12" hidden="0" customWidth="1"/>
    <x:col min="7" max="7" width="16" hidden="0" customWidth="1"/>
    <x:col min="8" max="8" width="18" hidden="0" customWidth="1"/>
    <x:col min="9" max="9" width="16" hidden="0" customWidth="1"/>
    <x:col min="10" max="10" width="18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28" customHeight="1">
      <x:c r="A1" s="5" t="str">
        <x:v>08_Σύγκριση σεναρίων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36" customHeight="1">
      <x:c r="A2" s="14" t="str">
        <x:v>Συγκεντρωτική σύγκριση Σεναρίων 0, 1, 2 και 3 με κοινή βάση αναφοράς.</x:v>
      </x:c>
      <x:c r="B2" s="14"/>
      <x:c r="C2" s="14"/>
      <x:c r="D2" s="14"/>
      <x:c r="E2" s="14"/>
      <x:c r="F2" s="14"/>
      <x:c r="G2" s="14"/>
      <x:c r="H2" s="14"/>
      <x:c r="I2" s="14"/>
      <x:c r="J2" s="14"/>
      <x:c r="K2" s="14"/>
      <x:c r="L2" s="14"/>
      <x:c r="M2" s="14"/>
    </x:row>
    <x:row r="3">
      <x:c r="A3" s="24" t="str">
        <x:v>Σενάριο</x:v>
      </x:c>
      <x:c r="B3" s="24" t="str">
        <x:v>Χαρακτήρας</x:v>
      </x:c>
      <x:c r="C3" s="24" t="str">
        <x:v>Αρχικό κόστος</x:v>
      </x:c>
      <x:c r="D3" s="24" t="str">
        <x:v>Ετήσια κατανάλωση</x:v>
      </x:c>
      <x:c r="E3" s="24" t="str">
        <x:v>Εξοικονόμηση</x:v>
      </x:c>
      <x:c r="F3" s="24" t="str">
        <x:v>% εξοικ.</x:v>
      </x:c>
      <x:c r="G3" s="24" t="str">
        <x:v>Ετήσιο κόστος</x:v>
      </x:c>
      <x:c r="H3" s="24" t="str">
        <x:v>Ετήσια οικονομική εξοικ.</x:v>
      </x:c>
      <x:c r="I3" s="24" t="str">
        <x:v>Απλή αποπληρωμή</x:v>
      </x:c>
      <x:c r="J3" s="24" t="str">
        <x:v>Λειτουργικές εκπομπές</x:v>
      </x:c>
      <x:c r="K3" s="24" t="str">
        <x:v>Μείωση εκπομπών</x:v>
      </x:c>
      <x:c r="L3" s="24" t="str">
        <x:v>Αρχικό GWP</x:v>
      </x:c>
      <x:c r="M3" s="24" t="str">
        <x:v>Περιβ. απόσβεση</x:v>
      </x:c>
    </x:row>
    <x:row r="4">
      <x:c r="A4" s="38" t="str">
        <x:v>Σ0</x:v>
      </x:c>
      <x:c r="B4" s="32" t="str">
        <x:v>Υφιστάμενη κατάσταση</x:v>
      </x:c>
      <x:c r="C4" s="82" t="n">
        <x:v>0</x:v>
      </x:c>
      <x:c r="D4" s="82" t="n">
        <x:v>188298.05</x:v>
      </x:c>
      <x:c r="E4" s="82" t="n">
        <x:v>0</x:v>
      </x:c>
      <x:c r="F4" s="48" t="n">
        <x:v>0</x:v>
      </x:c>
      <x:c r="G4" s="82" t="n">
        <x:v>32151.28</x:v>
      </x:c>
      <x:c r="H4" s="82" t="n">
        <x:v>0</x:v>
      </x:c>
      <x:c r="I4" s="82" t="str"/>
      <x:c r="J4" s="82" t="n">
        <x:v>50840.47</x:v>
      </x:c>
      <x:c r="K4" s="82" t="n">
        <x:v>0</x:v>
      </x:c>
      <x:c r="L4" s="82" t="n">
        <x:v>0</x:v>
      </x:c>
      <x:c r="M4" s="82" t="str"/>
    </x:row>
    <x:row r="5">
      <x:c r="A5" s="38" t="str">
        <x:v>Σ1</x:v>
      </x:c>
      <x:c r="B5" s="32" t="str">
        <x:v>Παθητική/βιοκλιματική αναβάθμιση κελύφους</x:v>
      </x:c>
      <x:c r="C5" s="82" t="n">
        <x:v>121974.84</x:v>
      </x:c>
      <x:c r="D5" s="82" t="n">
        <x:v>141684.23</x:v>
      </x:c>
      <x:c r="E5" s="82" t="n">
        <x:v>46613.82</x:v>
      </x:c>
      <x:c r="F5" s="48" t="n">
        <x:v>0.2476</x:v>
      </x:c>
      <x:c r="G5" s="82" t="n">
        <x:v>24928.55</x:v>
      </x:c>
      <x:c r="H5" s="82" t="n">
        <x:v>7222.74</x:v>
      </x:c>
      <x:c r="I5" s="82" t="n">
        <x:v>16.89</x:v>
      </x:c>
      <x:c r="J5" s="82" t="n">
        <x:v>38254.74</x:v>
      </x:c>
      <x:c r="K5" s="82" t="n">
        <x:v>12585.73</x:v>
      </x:c>
      <x:c r="L5" s="82" t="n">
        <x:v>27939.7</x:v>
      </x:c>
      <x:c r="M5" s="82" t="n">
        <x:v>2.22</x:v>
      </x:c>
    </x:row>
    <x:row r="6">
      <x:c r="A6" s="38" t="str">
        <x:v>Σ2</x:v>
      </x:c>
      <x:c r="B6" s="32" t="str">
        <x:v>Αναβάθμιση τεχνικών συστημάτων και ΖΝΧ</x:v>
      </x:c>
      <x:c r="C6" s="82" t="n">
        <x:v>126500</x:v>
      </x:c>
      <x:c r="D6" s="82" t="n">
        <x:v>71082.54</x:v>
      </x:c>
      <x:c r="E6" s="82" t="n">
        <x:v>117215.52</x:v>
      </x:c>
      <x:c r="F6" s="48" t="n">
        <x:v>0.6225</x:v>
      </x:c>
      <x:c r="G6" s="82" t="n">
        <x:v>16348.98</x:v>
      </x:c>
      <x:c r="H6" s="82" t="n">
        <x:v>15802.3</x:v>
      </x:c>
      <x:c r="I6" s="82" t="n">
        <x:v>8.01</x:v>
      </x:c>
      <x:c r="J6" s="82" t="n">
        <x:v>19192.28</x:v>
      </x:c>
      <x:c r="K6" s="82" t="n">
        <x:v>31648.19</x:v>
      </x:c>
      <x:c r="L6" s="82" t="n">
        <x:v>39000</x:v>
      </x:c>
      <x:c r="M6" s="82" t="n">
        <x:v>1.23</x:v>
      </x:c>
    </x:row>
    <x:row r="7">
      <x:c r="A7" s="38" t="str">
        <x:v>Σ3</x:v>
      </x:c>
      <x:c r="B7" s="32" t="str">
        <x:v>Συνδυαστικό σενάριο βέλτιστης αναβάθμισης</x:v>
      </x:c>
      <x:c r="C7" s="69" t="n">
        <x:f>'07_Σύνοψη_Σ3'!B4</x:f>
        <x:v>248474.84</x:v>
      </x:c>
      <x:c r="D7" s="69" t="n">
        <x:f>'07_Σύνοψη_Σ3'!B5</x:f>
        <x:v>61120.2025</x:v>
      </x:c>
      <x:c r="E7" s="69" t="n">
        <x:f>'07_Σύνοψη_Σ3'!B6</x:f>
        <x:v>127177.84749999999</x:v>
      </x:c>
      <x:c r="F7" s="70" t="n">
        <x:f>'07_Σύνοψη_Σ3'!B7</x:f>
        <x:v>0.6754071404350709</x:v>
      </x:c>
      <x:c r="G7" s="69" t="n">
        <x:f>'07_Σύνοψη_Σ3'!B9</x:f>
        <x:v>14057.646575</x:v>
      </x:c>
      <x:c r="H7" s="69" t="n">
        <x:f>'07_Σύνοψη_Σ3'!B10</x:f>
        <x:v>18093.633425</x:v>
      </x:c>
      <x:c r="I7" s="69" t="n">
        <x:f>'07_Σύνοψη_Σ3'!B11</x:f>
        <x:v>13.732722121842148</x:v>
      </x:c>
      <x:c r="J7" s="69" t="n">
        <x:f>'07_Σύνοψη_Σ3'!B12</x:f>
        <x:v>16502.454675</x:v>
      </x:c>
      <x:c r="K7" s="69" t="n">
        <x:f>'07_Σύνοψη_Σ3'!B13</x:f>
        <x:v>34338.015325</x:v>
      </x:c>
      <x:c r="L7" s="69" t="n">
        <x:f>'07_Σύνοψη_Σ3'!B14</x:f>
        <x:v>66939.7</x:v>
      </x:c>
      <x:c r="M7" s="69" t="n">
        <x:f>'07_Σύνοψη_Σ3'!B16</x:f>
        <x:v>1.9494341582189272</x:v>
      </x:c>
    </x:row>
  </x:sheetData>
  <x:mergeCells>
    <x:mergeCell ref="A1:M1"/>
    <x:mergeCell ref="A2:M2"/>
  </x:mergeCells>
  <x:pageMargins left="0.7" right="0.7" top="0.75" bottom="0.75" header="0.3" footer="0.3"/>
  <x:drawing xmlns:r="http://schemas.openxmlformats.org/officeDocument/2006/relationships" r:id="R1cd0c33f0f304631"/>
</x:worksheet>
</file>

<file path=xl/worksheets/sheet10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6" hidden="0" customWidth="1"/>
    <x:col min="6" max="6" width="18" hidden="0" customWidth="1"/>
    <x:col min="7" max="7" width="18" hidden="0" customWidth="1"/>
    <x:col min="8" max="8" width="20" hidden="0" customWidth="1"/>
    <x:col min="9" max="9" width="16" hidden="0" customWidth="1"/>
    <x:col min="10" max="10" width="36" hidden="0" customWidth="1"/>
  </x:cols>
  <x:sheetData>
    <x:row r="1" ht="28" customHeight="1">
      <x:c r="A1" s="5" t="str">
        <x:v>09_Ανάλυση ευαισθησίας Σεναρίου 3</x:v>
      </x:c>
      <x:c r="B1" s="5"/>
      <x:c r="C1" s="5"/>
      <x:c r="D1" s="5"/>
      <x:c r="E1" s="5"/>
      <x:c r="F1" s="5"/>
      <x:c r="G1" s="5"/>
      <x:c r="H1" s="5"/>
      <x:c r="I1" s="5"/>
      <x:c r="J1" s="5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36" customHeight="1">
      <x:c r="A2" s="14" t="str">
        <x:v>Η βασική εξοικονόμηση μεταβάλλεται σε συντηρητική, βασική και αισιόδοξη εκτίμηση.</x:v>
      </x:c>
      <x:c r="B2" s="14"/>
      <x:c r="C2" s="14"/>
      <x:c r="D2" s="14"/>
      <x:c r="E2" s="14"/>
      <x:c r="F2" s="14"/>
      <x:c r="G2" s="14"/>
      <x:c r="H2" s="14"/>
      <x:c r="I2" s="14"/>
      <x:c r="J2" s="14"/>
    </x:row>
    <x:row r="3">
      <x:c r="A3" s="24" t="str">
        <x:v>Περίπτωση</x:v>
      </x:c>
      <x:c r="B3" s="24" t="str">
        <x:v>Συντελεστής εξοικονόμησης</x:v>
      </x:c>
      <x:c r="C3" s="24" t="str">
        <x:v>Ετήσια εξοικονόμηση</x:v>
      </x:c>
      <x:c r="D3" s="24" t="str">
        <x:v>Ετήσια κατανάλωση</x:v>
      </x:c>
      <x:c r="E3" s="24" t="str">
        <x:v>Ετήσιο κόστος</x:v>
      </x:c>
      <x:c r="F3" s="24" t="str">
        <x:v>Ετήσια μείωση εκπομπών</x:v>
      </x:c>
      <x:c r="G3" s="24" t="str">
        <x:v>Περιβ. απόσβεση αρχικού GWP</x:v>
      </x:c>
      <x:c r="H3" s="24" t="str">
        <x:v>Καθαρή μείωση 50ετίας</x:v>
      </x:c>
      <x:c r="I3" s="24" t="str">
        <x:v>Απλή αποπληρωμή</x:v>
      </x:c>
      <x:c r="J3" s="24" t="str">
        <x:v>Σχόλιο</x:v>
      </x:c>
    </x:row>
    <x:row r="4">
      <x:c r="A4" s="32" t="str">
        <x:v>Συντηρητική</x:v>
      </x:c>
      <x:c r="B4" s="46" t="n">
        <x:v>0.85</x:v>
      </x:c>
      <x:c r="C4" s="69" t="n">
        <x:f>'07_Σύνοψη_Σ3'!B6*B4</x:f>
        <x:v>108101.17037499999</x:v>
      </x:c>
      <x:c r="D4" s="69" t="n">
        <x:f>'01_Παραδοχές'!B4-C4</x:f>
        <x:v>80196.879625</x:v>
      </x:c>
      <x:c r="E4" s="69" t="n">
        <x:f>D4*'01_Παραδοχές'!B8</x:f>
        <x:v>18445.28231375</x:v>
      </x:c>
      <x:c r="F4" s="69" t="n">
        <x:f>'01_Παραδοχές'!B6-D4*'01_Παραδοχές'!B9</x:f>
        <x:v>29187.31250125</x:v>
      </x:c>
      <x:c r="G4" s="69" t="n">
        <x:f>'07_Σύνοψη_Σ3'!B14/F4</x:f>
        <x:v>2.293451992098731</x:v>
      </x:c>
      <x:c r="H4" s="69" t="n">
        <x:f>F4*'01_Παραδοχές'!B10-'07_Σύνοψη_Σ3'!B14</x:f>
        <x:v>1392425.9250625</x:v>
      </x:c>
      <x:c r="I4" s="69" t="n">
        <x:f>'07_Σύνοψη_Σ3'!B4/('01_Παραδοχές'!B5-E4)</x:f>
        <x:v>18.12891302683296</x:v>
      </x:c>
      <x:c r="J4" s="32" t="str">
        <x:v>Χαμηλότερη απόδοση/ποιότητα εφαρμογής</x:v>
      </x:c>
    </x:row>
    <x:row r="5">
      <x:c r="A5" s="32" t="str">
        <x:v>Βασική</x:v>
      </x:c>
      <x:c r="B5" s="46" t="n">
        <x:v>1</x:v>
      </x:c>
      <x:c r="C5" s="69" t="n">
        <x:f>'07_Σύνοψη_Σ3'!B6*B5</x:f>
        <x:v>127177.84749999999</x:v>
      </x:c>
      <x:c r="D5" s="69" t="n">
        <x:f>'01_Παραδοχές'!B4-C5</x:f>
        <x:v>61120.2025</x:v>
      </x:c>
      <x:c r="E5" s="69" t="n">
        <x:f>D5*'01_Παραδοχές'!B8</x:f>
        <x:v>14057.646575</x:v>
      </x:c>
      <x:c r="F5" s="69" t="n">
        <x:f>'01_Παραδοχές'!B6-D5*'01_Παραδοχές'!B9</x:f>
        <x:v>34338.015325</x:v>
      </x:c>
      <x:c r="G5" s="69" t="n">
        <x:f>'07_Σύνοψη_Σ3'!B14/F5</x:f>
        <x:v>1.9494341582189272</x:v>
      </x:c>
      <x:c r="H5" s="69" t="n">
        <x:f>F5*'01_Παραδοχές'!B10-'07_Σύνοψη_Σ3'!B14</x:f>
        <x:v>1649961.0662500001</x:v>
      </x:c>
      <x:c r="I5" s="69" t="n">
        <x:f>'07_Σύνοψη_Σ3'!B4/('01_Παραδοχές'!B5-E5)</x:f>
        <x:v>13.732722121842148</x:v>
      </x:c>
      <x:c r="J5" s="32" t="str">
        <x:v>Κύριο αποτέλεσμα Σεναρίου 3</x:v>
      </x:c>
    </x:row>
    <x:row r="6">
      <x:c r="A6" s="32" t="str">
        <x:v>Αισιόδοξη</x:v>
      </x:c>
      <x:c r="B6" s="46" t="n">
        <x:v>1.1</x:v>
      </x:c>
      <x:c r="C6" s="69" t="n">
        <x:f>'07_Σύνοψη_Σ3'!B6*B6</x:f>
        <x:v>139895.63225</x:v>
      </x:c>
      <x:c r="D6" s="69" t="n">
        <x:f>'01_Παραδοχές'!B4-C6</x:f>
        <x:v>48402.41774999999</x:v>
      </x:c>
      <x:c r="E6" s="69" t="n">
        <x:f>D6*'01_Παραδοχές'!B8</x:f>
        <x:v>11132.5560825</x:v>
      </x:c>
      <x:c r="F6" s="69" t="n">
        <x:f>'01_Παραδοχές'!B6-D6*'01_Παραδοχές'!B9</x:f>
        <x:v>37771.817207500004</x:v>
      </x:c>
      <x:c r="G6" s="69" t="n">
        <x:f>'07_Σύνοψη_Σ3'!B14/F6</x:f>
        <x:v>1.7722128546864935</x:v>
      </x:c>
      <x:c r="H6" s="69" t="n">
        <x:f>F6*'01_Παραδοχές'!B10-'07_Σύνοψη_Σ3'!B14</x:f>
        <x:v>1821651.1603750002</x:v>
      </x:c>
      <x:c r="I6" s="69" t="n">
        <x:f>'07_Σύνοψη_Σ3'!B4/('01_Παραδοχές'!B5-E6)</x:f>
        <x:v>11.821594925328558</x:v>
      </x:c>
      <x:c r="J6" s="32" t="str">
        <x:v>Βελτιωμένη λειτουργία και υψηλότερη απόδοση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2" hidden="0" customWidth="1"/>
    <x:col min="3" max="3" width="14" hidden="0" customWidth="1"/>
    <x:col min="4" max="4" width="14" hidden="0" customWidth="1"/>
    <x:col min="5" max="5" width="18" hidden="0" customWidth="1"/>
    <x:col min="6" max="6" width="18" hidden="0" customWidth="1"/>
    <x:col min="7" max="7" width="18" hidden="0" customWidth="1"/>
    <x:col min="8" max="8" width="16" hidden="0" customWidth="1"/>
    <x:col min="9" max="9" width="16" hidden="0" customWidth="1"/>
    <x:col min="10" max="10" width="15" hidden="0" customWidth="1"/>
    <x:col min="11" max="11" width="16" hidden="0" customWidth="1"/>
    <x:col min="12" max="12" width="42" hidden="0" customWidth="1"/>
  </x:cols>
  <x:sheetData>
    <x:row r="1" ht="28" customHeight="1">
      <x:c r="A1" s="5" t="str">
        <x:v>10_Απόδοση ανά ομάδα παρεμβάσεων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36" customHeight="1">
      <x:c r="A2" s="14" t="str">
        <x:v>Ενδεικτική επιμερισμένη απόδοση ανά ομάδα παρέμβασης. Οι τιμές χρησιμοποιούνται για ερμηνεία και όχι για ανεξάρτητη πιστοποίηση.</x:v>
      </x:c>
      <x:c r="B2" s="14"/>
      <x:c r="C2" s="14"/>
      <x:c r="D2" s="14"/>
      <x:c r="E2" s="14"/>
      <x:c r="F2" s="14"/>
      <x:c r="G2" s="14"/>
      <x:c r="H2" s="14"/>
      <x:c r="I2" s="14"/>
      <x:c r="J2" s="14"/>
      <x:c r="K2" s="14"/>
      <x:c r="L2" s="14"/>
    </x:row>
    <x:row r="3">
      <x:c r="A3" s="24" t="str">
        <x:v>Ομάδα</x:v>
      </x:c>
      <x:c r="B3" s="24" t="str">
        <x:v>Περιγραφή</x:v>
      </x:c>
      <x:c r="C3" s="24" t="str">
        <x:v>Κόστος</x:v>
      </x:c>
      <x:c r="D3" s="24" t="str">
        <x:v>Αρχικό GWP</x:v>
      </x:c>
      <x:c r="E3" s="24" t="str">
        <x:v>Ετήσια εξοικονόμηση</x:v>
      </x:c>
      <x:c r="F3" s="24" t="str">
        <x:v>Ετήσια μείωση εκπομπών</x:v>
      </x:c>
      <x:c r="G3" s="24" t="str">
        <x:v>Οικονομική εξοικονόμηση</x:v>
      </x:c>
      <x:c r="H3" s="24" t="str">
        <x:v>Απλή αποπληρωμή</x:v>
      </x:c>
      <x:c r="I3" s="24" t="str">
        <x:v>Περιβ. απόσβεση</x:v>
      </x:c>
      <x:c r="J3" s="24" t="str">
        <x:v>€/kWh 50ετίας</x:v>
      </x:c>
      <x:c r="K3" s="24" t="str">
        <x:v>€/kg CO₂eq</x:v>
      </x:c>
      <x:c r="L3" s="24" t="str">
        <x:v>Σχόλιο</x:v>
      </x:c>
    </x:row>
    <x:row r="4">
      <x:c r="A4" s="32" t="str">
        <x:v>Κέλυφος/σκίαση</x:v>
      </x:c>
      <x:c r="B4" s="32" t="str">
        <x:v>Μείωση ζήτησης θέρμανσης και ψύξης πριν τα Η/Μ</x:v>
      </x:c>
      <x:c r="C4" s="68" t="n">
        <x:v>121974.84</x:v>
      </x:c>
      <x:c r="D4" s="68" t="n">
        <x:v>27939.7</x:v>
      </x:c>
      <x:c r="E4" s="68" t="n">
        <x:v>46600</x:v>
      </x:c>
      <x:c r="F4" s="69" t="n">
        <x:f>E4*'01_Παραδοχές'!B9</x:f>
        <x:v>12582</x:v>
      </x:c>
      <x:c r="G4" s="69" t="n">
        <x:f>E4*'01_Παραδοχές'!B8</x:f>
        <x:v>10718</x:v>
      </x:c>
      <x:c r="H4" s="69" t="n">
        <x:f>IF(G4=0,"",C4/G4)</x:f>
        <x:v>11.380373203955962</x:v>
      </x:c>
      <x:c r="I4" s="69" t="n">
        <x:f>IF(F4=0,"",D4/F4)</x:f>
        <x:v>2.220608806231124</x:v>
      </x:c>
      <x:c r="J4" s="69" t="n">
        <x:f>IF(E4=0,"",C4/(E4*'01_Παραδοχές'!B10))</x:f>
        <x:v>0.052349716738197424</x:v>
      </x:c>
      <x:c r="K4" s="69" t="n">
        <x:f>IF((F4*'01_Παραδοχές'!B10-D4)=0,"",C4/(F4*'01_Παραδοχές'!B10-D4))</x:f>
        <x:v>0.20289902709809676</x:v>
      </x:c>
      <x:c r="L4" s="32" t="str">
        <x:v>Συμβολή βιοκλιματικής λογικής</x:v>
      </x:c>
    </x:row>
    <x:row r="5">
      <x:c r="A5" s="32" t="str">
        <x:v>Θέρμανση</x:v>
      </x:c>
      <x:c r="B5" s="32" t="str">
        <x:v>Αποδοτικότερη κάλυψη μειωμένου θερμικού φορτίου</x:v>
      </x:c>
      <x:c r="C5" s="68" t="n">
        <x:v>70000</x:v>
      </x:c>
      <x:c r="D5" s="68" t="n">
        <x:v>15000</x:v>
      </x:c>
      <x:c r="E5" s="68" t="n">
        <x:v>44175</x:v>
      </x:c>
      <x:c r="F5" s="69" t="n">
        <x:f>E5*'01_Παραδοχές'!B9</x:f>
        <x:v>11927.25</x:v>
      </x:c>
      <x:c r="G5" s="69" t="n">
        <x:f>E5*'01_Παραδοχές'!B8</x:f>
        <x:v>10160.25</x:v>
      </x:c>
      <x:c r="H5" s="69" t="n">
        <x:f>IF(G5=0,"",C5/G5)</x:f>
        <x:v>6.889594252109938</x:v>
      </x:c>
      <x:c r="I5" s="69" t="n">
        <x:f>IF(F5=0,"",D5/F5)</x:f>
        <x:v>1.2576243476073696</x:v>
      </x:c>
      <x:c r="J5" s="69" t="n">
        <x:f>IF(E5=0,"",C5/(E5*'01_Παραδοχές'!B10))</x:f>
        <x:v>0.03169213355970572</x:v>
      </x:c>
      <x:c r="K5" s="69" t="n">
        <x:f>IF((F5*'01_Παραδοχές'!B10-D5)=0,"",C5/(F5*'01_Παραδοχές'!B10-D5))</x:f>
        <x:v>0.12040680298436862</x:v>
      </x:c>
      <x:c r="L5" s="32" t="str">
        <x:v>Εφαρμόζεται μετά τη μείωση ζήτησης</x:v>
      </x:c>
    </x:row>
    <x:row r="6">
      <x:c r="A6" s="32" t="str">
        <x:v>Ψύξη</x:v>
      </x:c>
      <x:c r="B6" s="32" t="str">
        <x:v>Αποδοτικότερη κάλυψη μειωμένου ψυκτικού φορτίου</x:v>
      </x:c>
      <x:c r="C6" s="68" t="n">
        <x:v>25000</x:v>
      </x:c>
      <x:c r="D6" s="68" t="n">
        <x:v>8000</x:v>
      </x:c>
      <x:c r="E6" s="68" t="n">
        <x:v>6525</x:v>
      </x:c>
      <x:c r="F6" s="69" t="n">
        <x:f>E6*'01_Παραδοχές'!B9</x:f>
        <x:v>1761.7500000000002</x:v>
      </x:c>
      <x:c r="G6" s="69" t="n">
        <x:f>E6*'01_Παραδοχές'!B8</x:f>
        <x:v>1500.75</x:v>
      </x:c>
      <x:c r="H6" s="69" t="n">
        <x:f>IF(G6=0,"",C6/G6)</x:f>
        <x:v>16.658337497917707</x:v>
      </x:c>
      <x:c r="I6" s="69" t="n">
        <x:f>IF(F6=0,"",D6/F6)</x:f>
        <x:v>4.540939406839789</x:v>
      </x:c>
      <x:c r="J6" s="69" t="n">
        <x:f>IF(E6=0,"",C6/(E6*'01_Παραδοχές'!B10))</x:f>
        <x:v>0.07662835249042145</x:v>
      </x:c>
      <x:c r="K6" s="69" t="n">
        <x:f>IF((F6*'01_Παραδοχές'!B10-D6)=0,"",C6/(F6*'01_Παραδοχές'!B10-D6))</x:f>
        <x:v>0.31215857655689083</x:v>
      </x:c>
      <x:c r="L6" s="32" t="str">
        <x:v>Εφαρμόζεται μετά τη σκίαση/κέλυφος</x:v>
      </x:c>
    </x:row>
    <x:row r="7">
      <x:c r="A7" s="32" t="str">
        <x:v>ΖΝΧ</x:v>
      </x:c>
      <x:c r="B7" s="32" t="str">
        <x:v>Ηλιακή υποβοήθηση ή αποδοτικότερη παραγωγή</x:v>
      </x:c>
      <x:c r="C7" s="68" t="n">
        <x:v>25000</x:v>
      </x:c>
      <x:c r="D7" s="68" t="n">
        <x:v>12000</x:v>
      </x:c>
      <x:c r="E7" s="68" t="n">
        <x:v>23877.85</x:v>
      </x:c>
      <x:c r="F7" s="69" t="n">
        <x:f>E7*'01_Παραδοχές'!B9</x:f>
        <x:v>6447.0195</x:v>
      </x:c>
      <x:c r="G7" s="69" t="n">
        <x:f>E7*'01_Παραδοχές'!B8</x:f>
        <x:v>5491.9055</x:v>
      </x:c>
      <x:c r="H7" s="69" t="n">
        <x:f>IF(G7=0,"",C7/G7)</x:f>
        <x:v>4.552154074756021</x:v>
      </x:c>
      <x:c r="I7" s="69" t="n">
        <x:f>IF(F7=0,"",D7/F7)</x:f>
        <x:v>1.8613252216780172</x:v>
      </x:c>
      <x:c r="J7" s="69" t="n">
        <x:f>IF(E7=0,"",C7/(E7*'01_Παραδοχές'!B10))</x:f>
        <x:v>0.020939908743877696</x:v>
      </x:c>
      <x:c r="K7" s="69" t="n">
        <x:f>IF((F7*'01_Παραδοχές'!B10-D7)=0,"",C7/(F7*'01_Παραδοχές'!B10-D7))</x:f>
        <x:v>0.08055395991586621</x:v>
      </x:c>
      <x:c r="L7" s="32" t="str">
        <x:v>Ανεξάρτητο από το κέλυφος</x:v>
      </x:c>
    </x:row>
    <x:row r="8">
      <x:c r="A8" s="32" t="str">
        <x:v>Φωτισμός</x:v>
      </x:c>
      <x:c r="B8" s="32" t="str">
        <x:v>LED και αυτοματισμοί κοινόχρηστων</x:v>
      </x:c>
      <x:c r="C8" s="68" t="n">
        <x:v>6500</x:v>
      </x:c>
      <x:c r="D8" s="68" t="n">
        <x:v>4000</x:v>
      </x:c>
      <x:c r="E8" s="68" t="n">
        <x:v>6000</x:v>
      </x:c>
      <x:c r="F8" s="69" t="n">
        <x:f>E8*'01_Παραδοχές'!B9</x:f>
        <x:v>1620</x:v>
      </x:c>
      <x:c r="G8" s="69" t="n">
        <x:f>E8*'01_Παραδοχές'!B8</x:f>
        <x:v>1380</x:v>
      </x:c>
      <x:c r="H8" s="69" t="n">
        <x:f>IF(G8=0,"",C8/G8)</x:f>
        <x:v>4.7101449275362315</x:v>
      </x:c>
      <x:c r="I8" s="69" t="n">
        <x:f>IF(F8=0,"",D8/F8)</x:f>
        <x:v>2.4691358024691357</x:v>
      </x:c>
      <x:c r="J8" s="69" t="n">
        <x:f>IF(E8=0,"",C8/(E8*'01_Παραδοχές'!B10))</x:f>
        <x:v>0.021666666666666667</x:v>
      </x:c>
      <x:c r="K8" s="69" t="n">
        <x:f>IF((F8*'01_Παραδοχές'!B10-D8)=0,"",C8/(F8*'01_Παραδοχές'!B10-D8))</x:f>
        <x:v>0.08441558441558442</x:v>
      </x:c>
      <x:c r="L8" s="32" t="str">
        <x:v>Μικρότερο μέγεθος, συμπληρωματική επίδραση</x:v>
      </x:c>
    </x:row>
    <x:row r="9">
      <x:c r="A9" s="71" t="str">
        <x:v>Σύνολο</x:v>
      </x:c>
      <x:c r="B9" s="71" t="str"/>
      <x:c r="C9" s="72" t="n">
        <x:f>SUM(C4:C8)</x:f>
        <x:v>248474.84</x:v>
      </x:c>
      <x:c r="D9" s="72" t="n">
        <x:f>SUM(D4:D8)</x:f>
        <x:v>66939.7</x:v>
      </x:c>
      <x:c r="E9" s="72" t="n">
        <x:f>SUM(E4:E8)</x:f>
        <x:v>127177.85</x:v>
      </x:c>
      <x:c r="F9" s="72" t="n">
        <x:f>SUM(F4:F8)</x:f>
        <x:v>34338.0195</x:v>
      </x:c>
      <x:c r="G9" s="72" t="n">
        <x:f>SUM(G4:G8)</x:f>
        <x:v>29250.9055</x:v>
      </x:c>
      <x:c r="H9" s="72" t="n">
        <x:f>IF(G9=0,"",C9/G9)</x:f>
        <x:v>8.494603355099553</x:v>
      </x:c>
      <x:c r="I9" s="72" t="n">
        <x:f>IF(F9=0,"",D9/F9)</x:f>
        <x:v>1.9494339211962994</x:v>
      </x:c>
      <x:c r="J9" s="72" t="n">
        <x:f>IF(E9=0,"",C9/(E9*'01_Παραδοχές'!B10))</x:f>
        <x:v>0.03907517543345795</x:v>
      </x:c>
      <x:c r="K9" s="72" t="n">
        <x:f>IF((F9*'01_Παραδοχές'!B10-D9)=0,"",C9/(F9*'01_Παραδοχές'!B10-D9))</x:f>
        <x:v>0.1505943465248904</x:v>
      </x:c>
      <x:c r="L9" s="71" t="str"/>
    </x:row>
  </x:sheetData>
  <x:mergeCells>
    <x:mergeCell ref="A1:L1"/>
    <x:mergeCell ref="A2:L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38" hidden="0" customWidth="1"/>
    <x:col min="4" max="4" width="38" hidden="0" customWidth="1"/>
    <x:col min="5" max="5" width="50" hidden="0" customWidth="1"/>
    <x:col min="6" max="6" width="45" hidden="0" customWidth="1"/>
  </x:cols>
  <x:sheetData>
    <x:row r="1" ht="28" customHeight="1">
      <x:c r="A1" s="5" t="str">
        <x:v>11_Τεκμηρίωση παραδοχών και πηγών</x:v>
      </x:c>
      <x:c r="B1" s="5"/>
      <x:c r="C1" s="5"/>
      <x:c r="D1" s="5"/>
      <x:c r="E1" s="5"/>
      <x:c r="F1" s="5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36" customHeight="1">
      <x:c r="A2" s="14" t="str">
        <x:v>Καταγραφή προέλευσης δεδομένων, ορίων εφαρμογής και πιθανών σημείων αντικατάστασης από πραγματικές προσφορές ή EPD.</x:v>
      </x:c>
      <x:c r="B2" s="14"/>
      <x:c r="C2" s="14"/>
      <x:c r="D2" s="14"/>
      <x:c r="E2" s="14"/>
      <x:c r="F2" s="14"/>
    </x:row>
    <x:row r="3">
      <x:c r="A3" s="24" t="str">
        <x:v>Κατηγορία</x:v>
      </x:c>
      <x:c r="B3" s="24" t="str">
        <x:v>Πηγή/βάση</x:v>
      </x:c>
      <x:c r="C3" s="24" t="str">
        <x:v>Εφαρμογή στο αρχείο</x:v>
      </x:c>
      <x:c r="D3" s="24" t="str">
        <x:v>Όριο αξιοπιστίας</x:v>
      </x:c>
      <x:c r="E3" s="24" t="str">
        <x:v>Σύνδεσμος/αναφορά</x:v>
      </x:c>
      <x:c r="F3" s="24" t="str">
        <x:v>Σχόλιο</x:v>
      </x:c>
    </x:row>
    <x:row r="4">
      <x:c r="A4" s="38" t="str">
        <x:v>Σενάριο 0</x:v>
      </x:c>
      <x:c r="B4" s="32" t="str">
        <x:v>Excel Σεναρίου 0 v2</x:v>
      </x:c>
      <x:c r="C4" s="32" t="str">
        <x:v>Κατανάλωση, κόστος, εκπομπές βάσης</x:v>
      </x:c>
      <x:c r="D4" s="32" t="str">
        <x:v>Τεκμηριωμένη υπολογιστική βάση, όχι επίσημο ΠΕΑ</x:v>
      </x:c>
      <x:c r="E4" s="32" t="str"/>
      <x:c r="F4" s="32" t="str">
        <x:v>Όλες οι κατοικίες ΠΕΑ κατηγορίας Ε</x:v>
      </x:c>
    </x:row>
    <x:row r="5">
      <x:c r="A5" s="38" t="str">
        <x:v>Σενάριο 1</x:v>
      </x:c>
      <x:c r="B5" s="32" t="str">
        <x:v>Excel Σεναρίου 1 v2</x:v>
      </x:c>
      <x:c r="C5" s="32" t="str">
        <x:v>Κόστος και GWP παθητικών/βιοκλιματικών παρεμβάσεων</x:v>
      </x:c>
      <x:c r="D5" s="32" t="str">
        <x:v>Τιμές εργασίας προς αντικατάσταση με προσφορές/EPD</x:v>
      </x:c>
      <x:c r="E5" s="32" t="str"/>
      <x:c r="F5" s="32" t="str">
        <x:v>Χρησιμοποιείται ως συνιστώσα Σ3</x:v>
      </x:c>
    </x:row>
    <x:row r="6">
      <x:c r="A6" s="38" t="str">
        <x:v>Σενάριο 2</x:v>
      </x:c>
      <x:c r="B6" s="32" t="str">
        <x:v>Excel Σεναρίου 2</x:v>
      </x:c>
      <x:c r="C6" s="32" t="str">
        <x:v>Κόστος και GWP Η/Μ και ΖΝΧ</x:v>
      </x:c>
      <x:c r="D6" s="32" t="str">
        <x:v>Τιμές εργασίας προς αντικατάσταση με προσφορές/EPD</x:v>
      </x:c>
      <x:c r="E6" s="32" t="str"/>
      <x:c r="F6" s="32" t="str">
        <x:v>Χρησιμοποιείται ως συνιστώσα Σ3</x:v>
      </x:c>
    </x:row>
    <x:row r="7">
      <x:c r="A7" s="38" t="str">
        <x:v>LCA/όρια</x:v>
      </x:c>
      <x:c r="B7" s="32" t="str">
        <x:v>ISO 14040/14044, EN 15978, EN 15804</x:v>
      </x:c>
      <x:c r="C7" s="32" t="str">
        <x:v>Διάκριση ενσωματωμένων και λειτουργικών εκπομπών</x:v>
      </x:c>
      <x:c r="D7" s="32" t="str">
        <x:v>Το αρχείο υλοποιεί συγκριτική εκτίμηση, όχι πιστοποιημένη LCA</x:v>
      </x:c>
      <x:c r="E7" s="32" t="str">
        <x:v>https://www.iso.org/standard/37456.html</x:v>
      </x:c>
      <x:c r="F7" s="32" t="str">
        <x:v>Οι EPD μπορούν να ενσωματωθούν στο μέλλον</x:v>
      </x:c>
    </x:row>
    <x:row r="8">
      <x:c r="A8" s="38" t="str">
        <x:v>Level(s)</x:v>
      </x:c>
      <x:c r="B8" s="32" t="str">
        <x:v>Δείκτης 1.2 life-cycle GWP</x:v>
      </x:c>
      <x:c r="C8" s="32" t="str">
        <x:v>Περίοδος 50 ετών, kg CO₂eq, διάκριση σταδίων</x:v>
      </x:c>
      <x:c r="D8" s="32" t="str">
        <x:v>Χρήση λογικής δεικτών</x:v>
      </x:c>
      <x:c r="E8" s="32" t="str">
        <x:v>https://susproc.jrc.ec.europa.eu/product-bureau/product-groups/412/documents</x:v>
      </x:c>
      <x:c r="F8" s="32" t="str">
        <x:v>Συμβατό με τη μεθοδολογική κατεύθυνση</x:v>
      </x:c>
    </x:row>
    <x:row r="9">
      <x:c r="A9" s="38" t="str">
        <x:v>Ενεργειακή κατανομή</x:v>
      </x:c>
      <x:c r="B9" s="32" t="str">
        <x:v>Τεκμηριωμένη παραδοχή εργασίας</x:v>
      </x:c>
      <x:c r="C9" s="32" t="str">
        <x:v>Θέρμανση, ψύξη, ΖΝΧ, φωτισμός, λοιπές χρήσεις</x:v>
      </x:c>
      <x:c r="D9" s="32" t="str">
        <x:v>Χρήζει επαλήθευσης με λογαριασμούς ή αναλυτικό ΠΕΑ</x:v>
      </x:c>
      <x:c r="E9" s="32" t="str"/>
      <x:c r="F9" s="32" t="str">
        <x:v>Τα αθροίσματα συμφωνούν με το Σ0</x:v>
      </x:c>
    </x:row>
    <x:row r="10">
      <x:c r="A10" s="38" t="str">
        <x:v>Συνδυαστική εξοικονόμηση</x:v>
      </x:c>
      <x:c r="B10" s="32" t="str">
        <x:v>Ακολουθιακή λογική</x:v>
      </x:c>
      <x:c r="C10" s="32" t="str">
        <x:v>Πρώτα κέλυφος, μετά τεχνικά συστήματα</x:v>
      </x:c>
      <x:c r="D10" s="32" t="str">
        <x:v>Αποφεύγεται η διπλομέτρηση</x:v>
      </x:c>
      <x:c r="E10" s="32" t="str"/>
      <x:c r="F10" s="32" t="str">
        <x:v>Δεν γίνεται απλό άθροισμα Σ1 + Σ2</x:v>
      </x:c>
    </x:row>
    <x:row r="11">
      <x:c r="A11" s="38" t="str">
        <x:v>Κόστη</x:v>
      </x:c>
      <x:c r="B11" s="32" t="str">
        <x:v>Τιμές εργασίας</x:v>
      </x:c>
      <x:c r="C11" s="32" t="str">
        <x:v>Υλικά και εργασία ανά παρέμβαση</x:v>
      </x:c>
      <x:c r="D11" s="32" t="str">
        <x:v>Να αντικατασταθούν με προσφορές</x:v>
      </x:c>
      <x:c r="E11" s="32" t="str"/>
      <x:c r="F11" s="32" t="str">
        <x:v>Επεξεργάσιμα κελιά</x:v>
      </x:c>
    </x:row>
    <x:row r="12">
      <x:c r="A12" s="38" t="str">
        <x:v>GWP</x:v>
      </x:c>
      <x:c r="B12" s="32" t="str">
        <x:v>Τιμές εργασίας/ενδεικτικοί συντελεστές</x:v>
      </x:c>
      <x:c r="C12" s="32" t="str">
        <x:v>Αρχικό και 50ετές GWP</x:v>
      </x:c>
      <x:c r="D12" s="32" t="str">
        <x:v>Να αντικατασταθούν με EPD</x:v>
      </x:c>
      <x:c r="E12" s="32" t="str"/>
      <x:c r="F12" s="32" t="str">
        <x:v>Επεξεργάσιμα κελιά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44" hidden="0" customWidth="1"/>
    <x:col min="3" max="3" width="18" hidden="0" customWidth="1"/>
    <x:col min="4" max="4" width="16" hidden="0" customWidth="1"/>
    <x:col min="5" max="5" width="14" hidden="0" customWidth="1"/>
    <x:col min="6" max="6" width="50" hidden="0" customWidth="1"/>
    <x:col min="7" max="7" width="16" hidden="0" customWidth="1"/>
  </x:cols>
  <x:sheetData>
    <x:row r="1" ht="28" customHeight="1">
      <x:c r="A1" s="5" t="str">
        <x:v>12_Έλεγχοι υπολογισμών</x:v>
      </x:c>
      <x:c r="B1" s="5"/>
      <x:c r="C1" s="5"/>
      <x:c r="D1" s="5"/>
      <x:c r="E1" s="5"/>
      <x:c r="F1" s="5"/>
      <x:c r="G1" s="5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 ht="36" customHeight="1">
      <x:c r="A2" s="14" t="str">
        <x:v>Συνοπτικοί έλεγχοι συνέπειας πριν από τη χρήση των αποτελεσμάτων.</x:v>
      </x:c>
      <x:c r="B2" s="14"/>
      <x:c r="C2" s="14"/>
      <x:c r="D2" s="14"/>
      <x:c r="E2" s="14"/>
      <x:c r="F2" s="14"/>
      <x:c r="G2" s="14"/>
    </x:row>
    <x:row r="3">
      <x:c r="A3" s="24" t="str">
        <x:v>Έλεγχος</x:v>
      </x:c>
      <x:c r="B3" s="24" t="str">
        <x:v>Τύπος</x:v>
      </x:c>
      <x:c r="C3" s="24" t="str">
        <x:v>Αποτέλεσμα</x:v>
      </x:c>
      <x:c r="D3" s="24" t="str">
        <x:v>Όριο/κριτήριο</x:v>
      </x:c>
      <x:c r="E3" s="24" t="str">
        <x:v>Κατάσταση</x:v>
      </x:c>
      <x:c r="F3" s="24" t="str">
        <x:v>Σχόλιο</x:v>
      </x:c>
      <x:c r="G3" s="24" t="str">
        <x:v>Προτεραιότητα</x:v>
      </x:c>
    </x:row>
    <x:row r="4">
      <x:c r="A4" s="32" t="str">
        <x:v>Συμφωνία ενεργειακής κατανομής με Σ0</x:v>
      </x:c>
      <x:c r="B4" s="32" t="n">
        <x:f>ABS('04_Ενέργεια_Σ3'!B9-'01_Παραδοχές'!B4)</x:f>
        <x:v>0</x:v>
      </x:c>
      <x:c r="C4" s="86" t="n">
        <x:f>ABS('04_Ενέργεια_Σ3'!B9-'01_Παραδοχές'!B4)</x:f>
        <x:v>0</x:v>
      </x:c>
      <x:c r="D4" s="32" t="str">
        <x:v>≤ 0,05 kWh</x:v>
      </x:c>
      <x:c r="E4" s="84" t="str">
        <x:f>IF(C4&lt;=0.05,"OK","Έλεγχος")</x:f>
        <x:v>OK</x:v>
      </x:c>
      <x:c r="F4" s="32" t="str">
        <x:v>Το άθροισμα των χρήσεων πρέπει να ισούται με το Σ0</x:v>
      </x:c>
      <x:c r="G4" s="32" t="str">
        <x:v>Υψηλή</x:v>
      </x:c>
    </x:row>
    <x:row r="5">
      <x:c r="A5" s="32" t="str">
        <x:v>Κατανάλωση Σ3 μικρότερη από Σ1</x:v>
      </x:c>
      <x:c r="B5" s="32" t="b">
        <x:f>'07_Σύνοψη_Σ3'!B5&lt;141684.23</x:f>
        <x:v>1</x:v>
      </x:c>
      <x:c r="C5" s="86" t="b">
        <x:f>'07_Σύνοψη_Σ3'!B5&lt;141684.23</x:f>
        <x:v>1</x:v>
      </x:c>
      <x:c r="D5" s="32" t="str">
        <x:v>TRUE</x:v>
      </x:c>
      <x:c r="E5" s="84" t="str">
        <x:f>IF(C5=TRUE,"OK","Έλεγχος")</x:f>
        <x:v>OK</x:v>
      </x:c>
      <x:c r="F5" s="32" t="str">
        <x:v>Το συνδυαστικό σενάριο πρέπει να είναι ενεργειακά καλύτερο από Σ1</x:v>
      </x:c>
      <x:c r="G5" s="32" t="str">
        <x:v>Υψηλή</x:v>
      </x:c>
    </x:row>
    <x:row r="6">
      <x:c r="A6" s="32" t="str">
        <x:v>Κατανάλωση Σ3 μικρότερη από Σ2</x:v>
      </x:c>
      <x:c r="B6" s="32" t="b">
        <x:f>'07_Σύνοψη_Σ3'!B5&lt;71082.54</x:f>
        <x:v>1</x:v>
      </x:c>
      <x:c r="C6" s="86" t="b">
        <x:f>'07_Σύνοψη_Σ3'!B5&lt;71082.54</x:f>
        <x:v>1</x:v>
      </x:c>
      <x:c r="D6" s="32" t="str">
        <x:v>TRUE</x:v>
      </x:c>
      <x:c r="E6" s="84" t="str">
        <x:f>IF(C6=TRUE,"OK","Έλεγχος")</x:f>
        <x:v>OK</x:v>
      </x:c>
      <x:c r="F6" s="32" t="str">
        <x:v>Το συνδυαστικό σενάριο πρέπει να είναι καλύτερο από Σ2</x:v>
      </x:c>
      <x:c r="G6" s="32" t="str">
        <x:v>Υψηλή</x:v>
      </x:c>
    </x:row>
    <x:row r="7">
      <x:c r="A7" s="32" t="str">
        <x:v>Αρχικό GWP συμφωνεί με Σ1+Σ2</x:v>
      </x:c>
      <x:c r="B7" s="32" t="n">
        <x:f>ABS('06_GWP_Σ3'!G12-('01_Παραδοχές'!B24+'01_Παραδοχές'!B25))</x:f>
        <x:v>0</x:v>
      </x:c>
      <x:c r="C7" s="86" t="n">
        <x:f>ABS('06_GWP_Σ3'!G12-('01_Παραδοχές'!B24+'01_Παραδοχές'!B25))</x:f>
        <x:v>0</x:v>
      </x:c>
      <x:c r="D7" s="32" t="str">
        <x:v>≤ 0,05 kg</x:v>
      </x:c>
      <x:c r="E7" s="84" t="str">
        <x:f>IF(C7&lt;=0.05,"OK","Έλεγχος")</x:f>
        <x:v>OK</x:v>
      </x:c>
      <x:c r="F7" s="32" t="str">
        <x:v>Έλεγχος αρχικού GWP</x:v>
      </x:c>
      <x:c r="G7" s="32" t="str">
        <x:v>Μέση</x:v>
      </x:c>
    </x:row>
    <x:row r="8">
      <x:c r="A8" s="32" t="str">
        <x:v>Αρχικό κόστος συμφωνεί με Σ1+Σ2</x:v>
      </x:c>
      <x:c r="B8" s="32" t="n">
        <x:f>ABS('05_Κόστος_Σ3'!H12-('01_Παραδοχές'!B22+'01_Παραδοχές'!B23))</x:f>
        <x:v>0</x:v>
      </x:c>
      <x:c r="C8" s="86" t="n">
        <x:f>ABS('05_Κόστος_Σ3'!H12-('01_Παραδοχές'!B22+'01_Παραδοχές'!B23))</x:f>
        <x:v>0</x:v>
      </x:c>
      <x:c r="D8" s="32" t="str">
        <x:v>≤ 0,05 €</x:v>
      </x:c>
      <x:c r="E8" s="84" t="str">
        <x:f>IF(C8&lt;=0.05,"OK","Έλεγχος")</x:f>
        <x:v>OK</x:v>
      </x:c>
      <x:c r="F8" s="32" t="str">
        <x:v>Έλεγχος κόστους</x:v>
      </x:c>
      <x:c r="G8" s="32" t="str">
        <x:v>Μέση</x:v>
      </x:c>
    </x:row>
    <x:row r="9">
      <x:c r="A9" s="32" t="str">
        <x:v>Περιβαλλοντικός χρόνος απόσβεσης θετικός</x:v>
      </x:c>
      <x:c r="B9" s="32" t="b">
        <x:f>'07_Σύνοψη_Σ3'!B16&gt;0</x:f>
        <x:v>1</x:v>
      </x:c>
      <x:c r="C9" s="86" t="b">
        <x:f>'07_Σύνοψη_Σ3'!B16&gt;0</x:f>
        <x:v>1</x:v>
      </x:c>
      <x:c r="D9" s="32" t="str">
        <x:v>TRUE</x:v>
      </x:c>
      <x:c r="E9" s="84" t="str">
        <x:f>IF(C9=TRUE,"OK","Έλεγχος")</x:f>
        <x:v>OK</x:v>
      </x:c>
      <x:c r="F9" s="32" t="str">
        <x:v>Πρέπει να είναι θετικός αριθμός</x:v>
      </x:c>
      <x:c r="G9" s="32" t="str">
        <x:v>Μέση</x:v>
      </x:c>
    </x:row>
    <x:row r="10">
      <x:c r="A10" s="32" t="str">
        <x:v>Καθαρή μείωση 50ετίας θετική</x:v>
      </x:c>
      <x:c r="B10" s="32" t="b">
        <x:f>'07_Σύνοψη_Σ3'!B17&gt;0</x:f>
        <x:v>1</x:v>
      </x:c>
      <x:c r="C10" s="86" t="b">
        <x:f>'07_Σύνοψη_Σ3'!B17&gt;0</x:f>
        <x:v>1</x:v>
      </x:c>
      <x:c r="D10" s="32" t="str">
        <x:v>TRUE</x:v>
      </x:c>
      <x:c r="E10" s="84" t="str">
        <x:f>IF(C10=TRUE,"OK","Έλεγχος")</x:f>
        <x:v>OK</x:v>
      </x:c>
      <x:c r="F10" s="32" t="str">
        <x:v>Το σενάριο πρέπει να έχει θετικό καθαρό περιβαλλοντικό όφελος</x:v>
      </x:c>
      <x:c r="G10" s="32" t="str">
        <x:v>Μέση</x:v>
      </x:c>
    </x:row>
  </x:sheetData>
  <x:mergeCells>
    <x:mergeCell ref="A1:G1"/>
    <x:mergeCell ref="A2:G2"/>
  </x:mergeCells>
  <x:pageMargins left="0.7" right="0.7" top="0.75" bottom="0.75" header="0.3" footer="0.3"/>
</x:worksheet>
</file>