
<file path=[Content_Types].xml><?xml version="1.0" encoding="utf-8"?>
<Types xmlns="http://schemas.openxmlformats.org/package/2006/content-types">
  <Default Extension="bin" ContentType="application/vnd.openxmlformats-officedocument.spreadsheetml.printerSettings"/>
  <Override PartName="/xl/tables/table3.xml" ContentType="application/vnd.openxmlformats-officedocument.spreadsheetml.table+xml"/>
  <Override PartName="/xl/tables/table4.xml" ContentType="application/vnd.openxmlformats-officedocument.spreadsheetml.table+xml"/>
  <Override PartName="/xl/charts/chart6.xml" ContentType="application/vnd.openxmlformats-officedocument.drawingml.chart+xml"/>
  <Override PartName="/xl/charts/chart7.xml" ContentType="application/vnd.openxmlformats-officedocument.drawingml.chart+xml"/>
  <Override PartName="/xl/charts/chart10.xml" ContentType="application/vnd.openxmlformats-officedocument.drawingml.char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tables/table1.xml" ContentType="application/vnd.openxmlformats-officedocument.spreadsheetml.table+xml"/>
  <Override PartName="/xl/tables/table2.xml" ContentType="application/vnd.openxmlformats-officedocument.spreadsheetml.table+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harts/chart16.xml" ContentType="application/vnd.openxmlformats-officedocument.drawingml.chart+xml"/>
  <Override PartName="/xl/calcChain.xml" ContentType="application/vnd.openxmlformats-officedocument.spreadsheetml.calcChain+xml"/>
  <Override PartName="/xl/sharedStrings.xml" ContentType="application/vnd.openxmlformats-officedocument.spreadsheetml.sharedStrings+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tables/table5.xml" ContentType="application/vnd.openxmlformats-officedocument.spreadsheetml.table+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19095" windowHeight="6810" tabRatio="933"/>
  </bookViews>
  <sheets>
    <sheet name="3.2.1 Κόσ. Λατ. " sheetId="10" r:id="rId1"/>
    <sheet name="3.2.2 Κοστος Εν. ανα Μ.Τ." sheetId="11" r:id="rId2"/>
    <sheet name="5.1 Γεν. Χαρ. Δέιγματος" sheetId="7" r:id="rId3"/>
    <sheet name="5.2.1 Γεωτρ." sheetId="6" r:id="rId4"/>
    <sheet name="5.2.2Γομ. " sheetId="5" r:id="rId5"/>
    <sheet name="5.2.3 Εκσκ." sheetId="2" r:id="rId6"/>
    <sheet name="5.2.4 Νταμπ." sheetId="1" r:id="rId7"/>
    <sheet name="5.2.5Σπαστ." sheetId="3" r:id="rId8"/>
    <sheet name="5.2.6 Επιστ.Διοικ." sheetId="4" r:id="rId9"/>
    <sheet name="5.3 Καταν. Καυσ. " sheetId="9" r:id="rId10"/>
    <sheet name="5.4 Κοινό Ερ." sheetId="8" r:id="rId11"/>
  </sheets>
  <calcPr calcId="125725"/>
</workbook>
</file>

<file path=xl/calcChain.xml><?xml version="1.0" encoding="utf-8"?>
<calcChain xmlns="http://schemas.openxmlformats.org/spreadsheetml/2006/main">
  <c r="M10" i="9"/>
  <c r="M15"/>
  <c r="M17"/>
  <c r="P8" i="11"/>
  <c r="P10" s="1"/>
  <c r="AE9"/>
  <c r="AA9"/>
  <c r="W9"/>
  <c r="S9"/>
  <c r="AD8"/>
  <c r="AD10" s="1"/>
  <c r="AC8"/>
  <c r="AC10" s="1"/>
  <c r="AB8"/>
  <c r="AB10" s="1"/>
  <c r="Z8"/>
  <c r="Z10" s="1"/>
  <c r="Y8"/>
  <c r="Y10" s="1"/>
  <c r="X8"/>
  <c r="X10" s="1"/>
  <c r="V8"/>
  <c r="V10" s="1"/>
  <c r="U8"/>
  <c r="U10" s="1"/>
  <c r="T8"/>
  <c r="T10" s="1"/>
  <c r="R8"/>
  <c r="R10" s="1"/>
  <c r="Q8"/>
  <c r="Q10" s="1"/>
  <c r="S6" i="10"/>
  <c r="U6"/>
  <c r="W6"/>
  <c r="Z6"/>
  <c r="AB6"/>
  <c r="AD6"/>
  <c r="AG6"/>
  <c r="AI6"/>
  <c r="AK6"/>
  <c r="AN6"/>
  <c r="AS6" s="1"/>
  <c r="AP6"/>
  <c r="AR6"/>
  <c r="S7"/>
  <c r="U7"/>
  <c r="W7"/>
  <c r="Z7"/>
  <c r="AB7"/>
  <c r="AD7"/>
  <c r="AG7"/>
  <c r="AI7"/>
  <c r="AK7"/>
  <c r="AN7"/>
  <c r="AS7" s="1"/>
  <c r="AP7"/>
  <c r="AR7"/>
  <c r="S8"/>
  <c r="U8"/>
  <c r="W8"/>
  <c r="Z8"/>
  <c r="AB8"/>
  <c r="AD8"/>
  <c r="AG8"/>
  <c r="AI8"/>
  <c r="AK8"/>
  <c r="AN8"/>
  <c r="AP8"/>
  <c r="AR8"/>
  <c r="S9"/>
  <c r="U9"/>
  <c r="W9"/>
  <c r="Z9"/>
  <c r="AB9"/>
  <c r="AD9"/>
  <c r="AG9"/>
  <c r="AI9"/>
  <c r="AK9"/>
  <c r="AN9"/>
  <c r="AS9" s="1"/>
  <c r="AP9"/>
  <c r="AR9"/>
  <c r="S10"/>
  <c r="U10"/>
  <c r="W10"/>
  <c r="Z10"/>
  <c r="AB10"/>
  <c r="AD10"/>
  <c r="AG10"/>
  <c r="AI10"/>
  <c r="AK10"/>
  <c r="AN10"/>
  <c r="AP10"/>
  <c r="AR10"/>
  <c r="S11"/>
  <c r="U11"/>
  <c r="W11"/>
  <c r="Z11"/>
  <c r="AB11"/>
  <c r="AD11"/>
  <c r="AG11"/>
  <c r="AI11"/>
  <c r="AK11"/>
  <c r="AN11"/>
  <c r="AS11" s="1"/>
  <c r="AP11"/>
  <c r="AR11"/>
  <c r="S12"/>
  <c r="U12"/>
  <c r="W12"/>
  <c r="Z12"/>
  <c r="AB12"/>
  <c r="AD12"/>
  <c r="AG12"/>
  <c r="AI12"/>
  <c r="AK12"/>
  <c r="AN12"/>
  <c r="AP12"/>
  <c r="AR12"/>
  <c r="R13"/>
  <c r="S13" s="1"/>
  <c r="T13"/>
  <c r="U13" s="1"/>
  <c r="V13"/>
  <c r="W13" s="1"/>
  <c r="Y13"/>
  <c r="Z13" s="1"/>
  <c r="AA13"/>
  <c r="AB13" s="1"/>
  <c r="AC13"/>
  <c r="AD13" s="1"/>
  <c r="AF13"/>
  <c r="AG13" s="1"/>
  <c r="AH13"/>
  <c r="AI13" s="1"/>
  <c r="AJ13"/>
  <c r="AK13" s="1"/>
  <c r="AM13"/>
  <c r="AN13" s="1"/>
  <c r="AO13"/>
  <c r="AP13"/>
  <c r="AQ13"/>
  <c r="AQ16" s="1"/>
  <c r="AQ21" s="1"/>
  <c r="R14"/>
  <c r="S14"/>
  <c r="T14"/>
  <c r="U14" s="1"/>
  <c r="V14"/>
  <c r="W14"/>
  <c r="Y14"/>
  <c r="Z14" s="1"/>
  <c r="AA14"/>
  <c r="AB14" s="1"/>
  <c r="AC14"/>
  <c r="AD14" s="1"/>
  <c r="AF14"/>
  <c r="AG14" s="1"/>
  <c r="AH14"/>
  <c r="AI14" s="1"/>
  <c r="AJ14"/>
  <c r="AK14" s="1"/>
  <c r="AM14"/>
  <c r="AN14" s="1"/>
  <c r="AO14"/>
  <c r="AP14" s="1"/>
  <c r="AQ14"/>
  <c r="AR14" s="1"/>
  <c r="V16"/>
  <c r="V21" s="1"/>
  <c r="Y16"/>
  <c r="Y21" s="1"/>
  <c r="R23"/>
  <c r="T23"/>
  <c r="V23"/>
  <c r="Y23"/>
  <c r="Y25" s="1"/>
  <c r="AA23"/>
  <c r="AC23"/>
  <c r="AF23"/>
  <c r="AH23"/>
  <c r="AJ23"/>
  <c r="AM23"/>
  <c r="AO23"/>
  <c r="AQ23"/>
  <c r="AQ25" s="1"/>
  <c r="K57" i="4"/>
  <c r="K56"/>
  <c r="K55"/>
  <c r="K54"/>
  <c r="K62"/>
  <c r="M16" i="9"/>
  <c r="H84"/>
  <c r="I84" s="1"/>
  <c r="H83"/>
  <c r="I83" s="1"/>
  <c r="K14" i="3"/>
  <c r="K13"/>
  <c r="J14"/>
  <c r="J13"/>
  <c r="I73" i="9"/>
  <c r="I72"/>
  <c r="I69"/>
  <c r="I68"/>
  <c r="I67"/>
  <c r="I63"/>
  <c r="I62"/>
  <c r="P27" i="1"/>
  <c r="P25"/>
  <c r="P24"/>
  <c r="P23"/>
  <c r="P22"/>
  <c r="P20"/>
  <c r="P19"/>
  <c r="P18"/>
  <c r="P17"/>
  <c r="P14"/>
  <c r="P13"/>
  <c r="P12"/>
  <c r="I54" i="9"/>
  <c r="I53"/>
  <c r="I52"/>
  <c r="O22" i="2"/>
  <c r="O21"/>
  <c r="O20"/>
  <c r="O23" s="1"/>
  <c r="P23" s="1"/>
  <c r="I34" i="9"/>
  <c r="I33"/>
  <c r="L25" i="6"/>
  <c r="L24"/>
  <c r="L23"/>
  <c r="L22"/>
  <c r="I24" i="9"/>
  <c r="K24" s="1"/>
  <c r="J41"/>
  <c r="G45"/>
  <c r="J45" s="1"/>
  <c r="J44"/>
  <c r="J43"/>
  <c r="J42"/>
  <c r="P15" i="2"/>
  <c r="P14"/>
  <c r="P13"/>
  <c r="P12"/>
  <c r="M16"/>
  <c r="P16" s="1"/>
  <c r="N14" i="6"/>
  <c r="L14"/>
  <c r="I14" i="2"/>
  <c r="I11"/>
  <c r="E7" i="8"/>
  <c r="K12"/>
  <c r="K11"/>
  <c r="K10"/>
  <c r="K9"/>
  <c r="K8"/>
  <c r="K7"/>
  <c r="I12"/>
  <c r="I11"/>
  <c r="I10"/>
  <c r="I9"/>
  <c r="I8"/>
  <c r="I7"/>
  <c r="G12"/>
  <c r="G11"/>
  <c r="G10"/>
  <c r="G9"/>
  <c r="G8"/>
  <c r="G7"/>
  <c r="M12"/>
  <c r="M11"/>
  <c r="M10"/>
  <c r="M9"/>
  <c r="M8"/>
  <c r="M7"/>
  <c r="E12"/>
  <c r="E11"/>
  <c r="E10"/>
  <c r="E9"/>
  <c r="E8"/>
  <c r="N12"/>
  <c r="N11"/>
  <c r="N10"/>
  <c r="N9"/>
  <c r="N8"/>
  <c r="N7"/>
  <c r="J16"/>
  <c r="K13" s="1"/>
  <c r="H16"/>
  <c r="H17" s="1"/>
  <c r="F16"/>
  <c r="G13" s="1"/>
  <c r="L16"/>
  <c r="L17" s="1"/>
  <c r="D16"/>
  <c r="D17" s="1"/>
  <c r="J61" i="7"/>
  <c r="G22"/>
  <c r="H22" s="1"/>
  <c r="I22" s="1"/>
  <c r="G21"/>
  <c r="H21" s="1"/>
  <c r="I21" s="1"/>
  <c r="H29"/>
  <c r="I29" s="1"/>
  <c r="H44"/>
  <c r="I44" s="1"/>
  <c r="H43"/>
  <c r="I43" s="1"/>
  <c r="H42"/>
  <c r="I42" s="1"/>
  <c r="H41"/>
  <c r="I41" s="1"/>
  <c r="H40"/>
  <c r="I40" s="1"/>
  <c r="H39"/>
  <c r="I39" s="1"/>
  <c r="H38"/>
  <c r="I38" s="1"/>
  <c r="H37"/>
  <c r="I37" s="1"/>
  <c r="H36"/>
  <c r="I36" s="1"/>
  <c r="H35"/>
  <c r="I35" s="1"/>
  <c r="H34"/>
  <c r="I34" s="1"/>
  <c r="H33"/>
  <c r="I33" s="1"/>
  <c r="H32"/>
  <c r="I32" s="1"/>
  <c r="H31"/>
  <c r="I31" s="1"/>
  <c r="H30"/>
  <c r="I30" s="1"/>
  <c r="G45"/>
  <c r="H45" s="1"/>
  <c r="I45" s="1"/>
  <c r="F16" i="4"/>
  <c r="F15"/>
  <c r="F14"/>
  <c r="F13"/>
  <c r="F12"/>
  <c r="F11"/>
  <c r="F10"/>
  <c r="F9"/>
  <c r="F8"/>
  <c r="F7"/>
  <c r="F21"/>
  <c r="F77"/>
  <c r="F52"/>
  <c r="F84"/>
  <c r="F83"/>
  <c r="F82"/>
  <c r="F81"/>
  <c r="F80"/>
  <c r="F46"/>
  <c r="F45"/>
  <c r="F44"/>
  <c r="F43"/>
  <c r="D69"/>
  <c r="F76"/>
  <c r="F75"/>
  <c r="K61"/>
  <c r="K60"/>
  <c r="K59"/>
  <c r="K58"/>
  <c r="K53"/>
  <c r="K63" s="1"/>
  <c r="G17" i="7"/>
  <c r="H17" s="1"/>
  <c r="I17" s="1"/>
  <c r="H16"/>
  <c r="I16" s="1"/>
  <c r="H15"/>
  <c r="I15" s="1"/>
  <c r="H14"/>
  <c r="I14" s="1"/>
  <c r="H13"/>
  <c r="I13" s="1"/>
  <c r="H12"/>
  <c r="I12" s="1"/>
  <c r="H11"/>
  <c r="I11" s="1"/>
  <c r="F64" i="4"/>
  <c r="F61"/>
  <c r="F60"/>
  <c r="F59"/>
  <c r="F58"/>
  <c r="F57"/>
  <c r="F56"/>
  <c r="F55"/>
  <c r="F54"/>
  <c r="D62"/>
  <c r="F50"/>
  <c r="D47"/>
  <c r="F47" s="1"/>
  <c r="D41"/>
  <c r="F39"/>
  <c r="F33"/>
  <c r="F32"/>
  <c r="F31"/>
  <c r="F30"/>
  <c r="F29"/>
  <c r="F28"/>
  <c r="F27"/>
  <c r="F26"/>
  <c r="F25"/>
  <c r="F24"/>
  <c r="F23"/>
  <c r="D34"/>
  <c r="F20"/>
  <c r="F19"/>
  <c r="F38" i="6"/>
  <c r="F37"/>
  <c r="F36"/>
  <c r="F35"/>
  <c r="F34"/>
  <c r="F33"/>
  <c r="F32"/>
  <c r="F31"/>
  <c r="F30"/>
  <c r="F29"/>
  <c r="F28"/>
  <c r="F27"/>
  <c r="F26"/>
  <c r="F25"/>
  <c r="F24"/>
  <c r="F23"/>
  <c r="F22"/>
  <c r="F21"/>
  <c r="F20"/>
  <c r="F19"/>
  <c r="F18"/>
  <c r="F17"/>
  <c r="F16"/>
  <c r="F15"/>
  <c r="F14"/>
  <c r="F13"/>
  <c r="F12"/>
  <c r="F11"/>
  <c r="F10"/>
  <c r="F9"/>
  <c r="F8"/>
  <c r="F7"/>
  <c r="F6"/>
  <c r="F5"/>
  <c r="F42" i="5"/>
  <c r="F41"/>
  <c r="F40"/>
  <c r="F39"/>
  <c r="F38"/>
  <c r="F37"/>
  <c r="F36"/>
  <c r="F35"/>
  <c r="F34"/>
  <c r="F33"/>
  <c r="F32"/>
  <c r="F31"/>
  <c r="F30"/>
  <c r="F29"/>
  <c r="F28"/>
  <c r="F27"/>
  <c r="F26"/>
  <c r="F25"/>
  <c r="F24"/>
  <c r="F23"/>
  <c r="F22"/>
  <c r="F21"/>
  <c r="F20"/>
  <c r="F19"/>
  <c r="F18"/>
  <c r="F17"/>
  <c r="F16"/>
  <c r="F15"/>
  <c r="F14"/>
  <c r="F13"/>
  <c r="F12"/>
  <c r="F11"/>
  <c r="F10"/>
  <c r="F9"/>
  <c r="F8"/>
  <c r="F7"/>
  <c r="F6"/>
  <c r="F5"/>
  <c r="F79" i="4"/>
  <c r="F74"/>
  <c r="F68"/>
  <c r="F67"/>
  <c r="F66"/>
  <c r="F65"/>
  <c r="F51"/>
  <c r="F49"/>
  <c r="F40"/>
  <c r="F38"/>
  <c r="F37"/>
  <c r="F36"/>
  <c r="F18"/>
  <c r="I36" i="2"/>
  <c r="I35"/>
  <c r="I34"/>
  <c r="F34" i="3"/>
  <c r="F33"/>
  <c r="F32"/>
  <c r="F31"/>
  <c r="F30"/>
  <c r="F29"/>
  <c r="F28"/>
  <c r="F27"/>
  <c r="F26"/>
  <c r="F25"/>
  <c r="F24"/>
  <c r="F23"/>
  <c r="F22"/>
  <c r="F21"/>
  <c r="F20"/>
  <c r="F19"/>
  <c r="F18"/>
  <c r="F17"/>
  <c r="F16"/>
  <c r="F15"/>
  <c r="F14"/>
  <c r="F13"/>
  <c r="F12"/>
  <c r="F11"/>
  <c r="F10"/>
  <c r="F9"/>
  <c r="F8"/>
  <c r="F7"/>
  <c r="F6"/>
  <c r="F5"/>
  <c r="I33" i="2"/>
  <c r="I32"/>
  <c r="I31"/>
  <c r="I30"/>
  <c r="I29"/>
  <c r="I28"/>
  <c r="I27"/>
  <c r="I26"/>
  <c r="I25"/>
  <c r="I24"/>
  <c r="I23"/>
  <c r="I22"/>
  <c r="I21"/>
  <c r="I20"/>
  <c r="I19"/>
  <c r="I18"/>
  <c r="I17"/>
  <c r="I16"/>
  <c r="I15"/>
  <c r="I13"/>
  <c r="I12"/>
  <c r="I10"/>
  <c r="I9"/>
  <c r="I8"/>
  <c r="I7"/>
  <c r="I6"/>
  <c r="H30" i="1"/>
  <c r="H29"/>
  <c r="H28"/>
  <c r="H27"/>
  <c r="H26"/>
  <c r="H25"/>
  <c r="H24"/>
  <c r="H23"/>
  <c r="H22"/>
  <c r="H21"/>
  <c r="H20"/>
  <c r="H19"/>
  <c r="H18"/>
  <c r="H17"/>
  <c r="H16"/>
  <c r="H15"/>
  <c r="H14"/>
  <c r="H13"/>
  <c r="H12"/>
  <c r="H11"/>
  <c r="H10"/>
  <c r="H9"/>
  <c r="H8"/>
  <c r="H7"/>
  <c r="H6"/>
  <c r="AE10" i="11" l="1"/>
  <c r="W10"/>
  <c r="AA10"/>
  <c r="S10"/>
  <c r="AF16" i="10"/>
  <c r="AF21" s="1"/>
  <c r="AF25" s="1"/>
  <c r="AJ16"/>
  <c r="AJ21" s="1"/>
  <c r="AJ25" s="1"/>
  <c r="T16"/>
  <c r="T21" s="1"/>
  <c r="T25" s="1"/>
  <c r="AR13"/>
  <c r="AS13" s="1"/>
  <c r="V25"/>
  <c r="R16"/>
  <c r="R21" s="1"/>
  <c r="R25" s="1"/>
  <c r="AE6"/>
  <c r="AM16"/>
  <c r="AM21" s="1"/>
  <c r="AM25" s="1"/>
  <c r="AC16"/>
  <c r="AC21" s="1"/>
  <c r="AC25" s="1"/>
  <c r="X12"/>
  <c r="X11"/>
  <c r="AE10"/>
  <c r="X9"/>
  <c r="X8"/>
  <c r="AE7"/>
  <c r="X6"/>
  <c r="AS12"/>
  <c r="AS8"/>
  <c r="AH16"/>
  <c r="AH21" s="1"/>
  <c r="AH25" s="1"/>
  <c r="W15"/>
  <c r="AL12"/>
  <c r="AL8"/>
  <c r="AL6"/>
  <c r="AT6" s="1"/>
  <c r="AE12"/>
  <c r="AT12" s="1"/>
  <c r="AE8"/>
  <c r="AL14"/>
  <c r="AE13"/>
  <c r="AB15"/>
  <c r="U15"/>
  <c r="X10"/>
  <c r="X7"/>
  <c r="AD15"/>
  <c r="AI15"/>
  <c r="AL11"/>
  <c r="AS10"/>
  <c r="AL9"/>
  <c r="AL7"/>
  <c r="AT7" s="1"/>
  <c r="AR15"/>
  <c r="X14"/>
  <c r="AP15"/>
  <c r="AK15"/>
  <c r="AE11"/>
  <c r="AL10"/>
  <c r="AE9"/>
  <c r="P17" i="2"/>
  <c r="P18" s="1"/>
  <c r="AE14" i="10"/>
  <c r="Z15"/>
  <c r="X13"/>
  <c r="S15"/>
  <c r="AS14"/>
  <c r="AN15"/>
  <c r="AL13"/>
  <c r="AG15"/>
  <c r="AO16"/>
  <c r="AO21" s="1"/>
  <c r="AO25" s="1"/>
  <c r="AA16"/>
  <c r="AA21" s="1"/>
  <c r="AA25" s="1"/>
  <c r="L83" i="9"/>
  <c r="I74"/>
  <c r="I75" s="1"/>
  <c r="I70"/>
  <c r="I77" s="1"/>
  <c r="I64"/>
  <c r="I65" s="1"/>
  <c r="I55"/>
  <c r="J55" s="1"/>
  <c r="I35"/>
  <c r="I36" s="1"/>
  <c r="L33" s="1"/>
  <c r="L36" s="1"/>
  <c r="J47"/>
  <c r="J48" s="1"/>
  <c r="N16" i="8"/>
  <c r="N17" s="1"/>
  <c r="E13"/>
  <c r="I13"/>
  <c r="M13"/>
  <c r="J17"/>
  <c r="F17"/>
  <c r="C72" i="4"/>
  <c r="AL15" i="10" l="1"/>
  <c r="AS15"/>
  <c r="AT11"/>
  <c r="AT10"/>
  <c r="X15"/>
  <c r="AE15"/>
  <c r="AT15" s="1"/>
  <c r="AT8"/>
  <c r="AT13"/>
  <c r="AT9"/>
  <c r="AT14"/>
  <c r="L50" i="9"/>
  <c r="L70"/>
</calcChain>
</file>

<file path=xl/sharedStrings.xml><?xml version="1.0" encoding="utf-8"?>
<sst xmlns="http://schemas.openxmlformats.org/spreadsheetml/2006/main" count="1219" uniqueCount="640">
  <si>
    <t>Ερώτηση</t>
  </si>
  <si>
    <t>Κατηγορία Απάντησης</t>
  </si>
  <si>
    <t>Πλήθος</t>
  </si>
  <si>
    <t>Ποσοστό</t>
  </si>
  <si>
    <t>Έτη εμπειρίας</t>
  </si>
  <si>
    <t>2–5 έτη</t>
  </si>
  <si>
    <t>&gt;10 έτη</t>
  </si>
  <si>
    <t>Τύπος ντάμπερ</t>
  </si>
  <si>
    <t>Ντιζελοκίνητο</t>
  </si>
  <si>
    <t>Φορτίο ανά διαδρομή</t>
  </si>
  <si>
    <t>&gt;40 t</t>
  </si>
  <si>
    <t>21–40 t</t>
  </si>
  <si>
    <t>10–20 t</t>
  </si>
  <si>
    <t>Κατανάλωση καυσίμου / 8ωρο</t>
  </si>
  <si>
    <t>&gt;70 λίτρα</t>
  </si>
  <si>
    <t>51–70 λίτρα</t>
  </si>
  <si>
    <t>Απόσταση / 8ωρο</t>
  </si>
  <si>
    <t>21–30 km</t>
  </si>
  <si>
    <t>10–20 km</t>
  </si>
  <si>
    <t>Συχνότητα service</t>
  </si>
  <si>
    <t>Μηνιαία</t>
  </si>
  <si>
    <t>Ανάλογα ώρες / Οδηγίες κατασκευαστή</t>
  </si>
  <si>
    <t>Κύριες δαπάνες συντήρησης</t>
  </si>
  <si>
    <t>Λιπαντικά</t>
  </si>
  <si>
    <t>Καύσιμα</t>
  </si>
  <si>
    <t>Προβλήματα εργονομίας ή ασφάλειας</t>
  </si>
  <si>
    <t>Όχι</t>
  </si>
  <si>
    <t>Τηλεματική / καταγραφή δεδομένων</t>
  </si>
  <si>
    <t>Δεν γνωρίζω</t>
  </si>
  <si>
    <t>Ενημέρωση για νέες τεχνολογίες</t>
  </si>
  <si>
    <t>Εν μέρει</t>
  </si>
  <si>
    <t>Γνώση για υβριδικά ντάμπερ</t>
  </si>
  <si>
    <t>Ακούσει μόνο</t>
  </si>
  <si>
    <t>Ναι</t>
  </si>
  <si>
    <t>Άποψη για συνδυαστικό ενεργειακό μοντέλο</t>
  </si>
  <si>
    <t>Θετικά – μείωση κόστους/περιβάλλοντος</t>
  </si>
  <si>
    <t>Ουδέτερη στάση</t>
  </si>
  <si>
    <t>Αρνητικά – μη εφαρμόσιμο</t>
  </si>
  <si>
    <t>Χρονική σήμανση</t>
  </si>
  <si>
    <r>
      <rPr>
        <b/>
        <sz val="10"/>
        <color theme="1"/>
        <rFont val="Arial"/>
        <family val="2"/>
        <charset val="161"/>
      </rPr>
      <t>Ενότητα Α: Εργασιακά Στοιχεία</t>
    </r>
    <r>
      <rPr>
        <sz val="10"/>
        <color theme="1"/>
        <rFont val="Arial"/>
        <family val="2"/>
        <charset val="161"/>
      </rPr>
      <t xml:space="preserve">
1. Πόσα χρόνια εμπειρίας έχετε ως χειριστής ντάμπερ;</t>
    </r>
  </si>
  <si>
    <t>2. Τύπος ντάμπερ που χρησιμοποιείτε κυρίως:</t>
  </si>
  <si>
    <r>
      <rPr>
        <b/>
        <sz val="10"/>
        <color theme="1"/>
        <rFont val="Arial"/>
        <family val="2"/>
        <charset val="161"/>
      </rPr>
      <t>Ενότητα Β: 
Τεχνικά Χαρακτηριστικά &amp; Κατανάλωση</t>
    </r>
    <r>
      <rPr>
        <sz val="10"/>
        <color theme="1"/>
        <rFont val="Arial"/>
        <family val="2"/>
        <charset val="161"/>
      </rPr>
      <t xml:space="preserve">
3. Ποιο είναι το συνήθως μεταφερόμενο φορτίο ανά διαδρομή (σε τόνους);</t>
    </r>
  </si>
  <si>
    <t>4. Κατανάλωση καυσίμου ανά 8ωρη βάρδια:
(Για ηλεκτρικά: γράψτε κατανάλωση σε kWh)</t>
  </si>
  <si>
    <t>5. Απόσταση που διανύετε ανά 8ωρο:</t>
  </si>
  <si>
    <r>
      <rPr>
        <b/>
        <sz val="10"/>
        <color theme="1"/>
        <rFont val="Arial"/>
        <family val="2"/>
        <charset val="161"/>
      </rPr>
      <t>Ενότητα Γ: 
Συντήρηση – Κόστη</t>
    </r>
    <r>
      <rPr>
        <sz val="10"/>
        <color theme="1"/>
        <rFont val="Arial"/>
        <family val="2"/>
        <charset val="161"/>
      </rPr>
      <t xml:space="preserve">
6. Πόσο συχνά απαιτείται service;</t>
    </r>
  </si>
  <si>
    <t>7. Κύριες δαπάνες συντήρησης:</t>
  </si>
  <si>
    <r>
      <rPr>
        <b/>
        <sz val="10"/>
        <color theme="1"/>
        <rFont val="Arial"/>
        <family val="2"/>
        <charset val="161"/>
      </rPr>
      <t>Ενότητα Δ: 
Άλλα Χαρακτηριστικά</t>
    </r>
    <r>
      <rPr>
        <sz val="10"/>
        <color theme="1"/>
        <rFont val="Arial"/>
        <family val="2"/>
        <charset val="161"/>
      </rPr>
      <t xml:space="preserve">
8. Υπάρχουν προβλήματα εργονομίας ή ασφάλειας στο όχημα;</t>
    </r>
  </si>
  <si>
    <t xml:space="preserve">Αν ναι, ποια: (γράψτε) </t>
  </si>
  <si>
    <t>9. Διαθέτει το όχημα σύστημα τηλεματικής ή καταγραφής δεδομένων;</t>
  </si>
  <si>
    <r>
      <rPr>
        <b/>
        <sz val="10"/>
        <color theme="1"/>
        <rFont val="Arial"/>
        <family val="2"/>
        <charset val="161"/>
      </rPr>
      <t>Ενότητα Ε: 
Νέες Τεχνολογίες &amp; Γνώση</t>
    </r>
    <r>
      <rPr>
        <sz val="10"/>
        <color theme="1"/>
        <rFont val="Arial"/>
        <family val="2"/>
        <charset val="161"/>
      </rPr>
      <t xml:space="preserve">
10. Έχετε εκπαιδευτεί ή ενημερωθεί για νέες τεχνολογίες σε ντάμπερ (ηλεκτρικά, τηλεματική, κλπ.);</t>
    </r>
  </si>
  <si>
    <t>Αν ναι, πότε: (γράψτε)</t>
  </si>
  <si>
    <t xml:space="preserve">11. Γνωρίζετε για την ύπαρξη υβριδικών ντάμπερ με δυνατότητα λειτουργίας τόσο με καύσιμο όσο και με ηλεκτρική ενέργεια;
</t>
  </si>
  <si>
    <r>
      <rPr>
        <b/>
        <sz val="10"/>
        <color theme="1"/>
        <rFont val="Arial"/>
        <family val="2"/>
        <charset val="161"/>
      </rPr>
      <t>Ενότητα ΣΤ: 
Γνώμη για συνδυαστικό ενεργειακό μοντέλο</t>
    </r>
    <r>
      <rPr>
        <sz val="10"/>
        <color theme="1"/>
        <rFont val="Arial"/>
        <family val="2"/>
        <charset val="161"/>
      </rPr>
      <t xml:space="preserve">
12. Πώς αξιολογείτε ένα συνδυαστικό μοντέλο χρήσης συμβατικών καυσίμων και επιτόπου παραγόμενης ηλεκτρικής ενέργειας από ΑΠΕ με σταδιακή ενσωμάτωση νέων τεχνολογιών στον εξοπλισμό για τα λατομεία;
</t>
    </r>
  </si>
  <si>
    <r>
      <rPr>
        <b/>
        <sz val="10"/>
        <color theme="1"/>
        <rFont val="Arial"/>
        <family val="2"/>
        <charset val="161"/>
      </rPr>
      <t>13. Σχόλια ή προτάσεις για βελτίωση της διαδικασίας (αν υπάρχουν):</t>
    </r>
    <r>
      <rPr>
        <sz val="10"/>
        <color theme="1"/>
        <rFont val="Arial"/>
        <family val="2"/>
        <charset val="161"/>
      </rPr>
      <t xml:space="preserve"> </t>
    </r>
  </si>
  <si>
    <t>πάνω απο 70 λίτρα</t>
  </si>
  <si>
    <t xml:space="preserve">Ανάλογα με τις ώρες </t>
  </si>
  <si>
    <t>Ουδέτερη στάση – δεν γνωρίζω αρκετά</t>
  </si>
  <si>
    <t>πάνω απο 40 t</t>
  </si>
  <si>
    <t>Θετικά – για μείωση κόστους και περιβαλλοντικές επιπτώσεις</t>
  </si>
  <si>
    <t>Αρνητικά – θεωρώ ότι δεν είναι εφαρμόσιμο</t>
  </si>
  <si>
    <t>πάνω απο 10 έτη</t>
  </si>
  <si>
    <t>Ακολουθούνται οι οδηγίες του κατασκευαστή, εξαρτώνται από τον όγκο της δουλειας</t>
  </si>
  <si>
    <t>Πάνω από 10 έτη</t>
  </si>
  <si>
    <t>6–10 έτη</t>
  </si>
  <si>
    <t>Λιγότερο από 2 έτη</t>
  </si>
  <si>
    <t>Τύπος μηχανήματος</t>
  </si>
  <si>
    <t>Φορτωτής</t>
  </si>
  <si>
    <t>Εκσκαφέας</t>
  </si>
  <si>
    <t>Και τα δύο</t>
  </si>
  <si>
    <t>Πάνω από 600 τόνους</t>
  </si>
  <si>
    <t>Πάνω από 70 λίτρα</t>
  </si>
  <si>
    <t>Φόρτωση</t>
  </si>
  <si>
    <t>Συνδυασμός</t>
  </si>
  <si>
    <t>Υδραυλικό σύστημα</t>
  </si>
  <si>
    <t>Κινητήρας</t>
  </si>
  <si>
    <t>Ηλεκτρικά</t>
  </si>
  <si>
    <t>Δεν γνωρίζω / Δεν μπορώ να εκτιμήσω</t>
  </si>
  <si>
    <t>Έχω δει να λειτουργούν, αλλά δεν έχω χειριστεί</t>
  </si>
  <si>
    <t xml:space="preserve">2.      Με ποιον τύπο μηχανήματος εργάζεστε κυρίως;
</t>
  </si>
  <si>
    <t>4.      Ποια είναι η μέση κατανάλωση καυσίμου ανά εργάσιμη ημέρα (8ωρο);</t>
  </si>
  <si>
    <t>6.      Ποιες είναι οι πιο συχνές αιτίες βλάβης;</t>
  </si>
  <si>
    <t>8.      Λαμβάνονται μέτρα περιορισμού αυτών των επιπτώσεων;</t>
  </si>
  <si>
    <t>Ενότητα Ε 
Απόψεις και Προτάσεις
9. Πώς σας φαίνεται η ιδέα να χρησιμοποιούνται στο λατομείο και τα δύο είδη ενέργειας: πετρέλαιο (ντίζελ) αλλά και ρεύμα που θα παράγεται από φωτοβολταϊκά ή άλλες Ανανεώσιμες Πηγές Ενέργειας (ΑΠΕ), μαζί με καινούργιες τεχνολογίες σε μηχανήματα και εξοπλισμό;
(Παράδειγμα: ένα μηχάνημα που μπορεί να δουλεύει και με καύσιμο και με ρεύμα από φωτοβολταϊκά.)
 – Μου φαίνεται θετικό, γιατί μπορεί να μειώσει τα έξοδα και να βοηθήσει το περιβάλλον
 – Δεν είμαι σίγουρος/η αν είναι εφαρμόσιμο ή σταθερό σαν λύση
 – Δεν με ενδιαφέρει / δεν έχω άποψη
 – Εξαρτάται από το κόστος, την αξιοπιστία και τη χρήση που έχει το κάθε μηχάνημα
 – Άλλο (γράψτε): ___________</t>
  </si>
  <si>
    <t>10.  Σχόλια ή προτάσεις για βελτίωση της διαδικασίας ή του εξοπλισμού που χρησιμοποιείτε:
(Ελεύθερο πεδίο απάντησης)</t>
  </si>
  <si>
    <t>200-400</t>
  </si>
  <si>
    <t>Θετική – Βλέπω θετικά τη μείωση κόστους και τις περιβαλλοντικές επιπτώσεις</t>
  </si>
  <si>
    <t>Έχω ακούσει, αλλά δεν έχω δει/χρησιμοποιήσει</t>
  </si>
  <si>
    <t>Αρνητική – Πιστεύω ότι είναι δύσκολα εφαρμόσιμο ή ασταθές τεχνικά</t>
  </si>
  <si>
    <t xml:space="preserve">Καλύτερη ηχομόνωση στις καμπίνες </t>
  </si>
  <si>
    <t xml:space="preserve">Ανάλογα το μέγεθος του μηχανήματος </t>
  </si>
  <si>
    <t>30–50 λίτρα</t>
  </si>
  <si>
    <t>Καθόλου – Δεν γνωρίζω για την ύπαρξή τους</t>
  </si>
  <si>
    <t>400–600 τόνους</t>
  </si>
  <si>
    <t>Εξαρτάται από τη μορφή ενέργειας, το κόστος και την αξιοπιστία</t>
  </si>
  <si>
    <t>Έχω χειριστεί ή εκπαιδευτεί σε τέτοιο εξοπλισμό</t>
  </si>
  <si>
    <t>Παραγωγή ανά 8ωρο</t>
  </si>
  <si>
    <t>&lt;500 t</t>
  </si>
  <si>
    <t>500–1000 t</t>
  </si>
  <si>
    <t>&gt;1000 t</t>
  </si>
  <si>
    <t>Ανάλογα ώρες / οδηγίες κατασκ.</t>
  </si>
  <si>
    <t>Φίλτρα</t>
  </si>
  <si>
    <t>Ναι (θόρυβος, κραδασμοί)</t>
  </si>
  <si>
    <t>Γνώση για υβριδικά / ηλεκτρικά μηχανήματα</t>
  </si>
  <si>
    <t>Τύπος σπαστήρα</t>
  </si>
  <si>
    <t>Κινητός ντιζελοκίνητος</t>
  </si>
  <si>
    <t>Σταθερός σπαστήρας</t>
  </si>
  <si>
    <t>Είδος σπαστήρα</t>
  </si>
  <si>
    <t>Τύμπανος</t>
  </si>
  <si>
    <t>Ρότορας με μαχαίρια</t>
  </si>
  <si>
    <t>Κώνου</t>
  </si>
  <si>
    <t>Σιαγόνων</t>
  </si>
  <si>
    <t>Ποσότητα υλικού / 8ωρο</t>
  </si>
  <si>
    <t>&gt;2000 tn</t>
  </si>
  <si>
    <t>Κατανάλωση καυσίμου ή ενέργειας / 8ωρο</t>
  </si>
  <si>
    <t>&gt;200 λίτρα ή &gt;300 kWh</t>
  </si>
  <si>
    <t>Συχνότητα προγραμματισμένης συντήρησης</t>
  </si>
  <si>
    <t>Κάθε εβδομάδα</t>
  </si>
  <si>
    <t>Ανάλογα ώρες/οδηγίες κατασκευαστή</t>
  </si>
  <si>
    <t>Συχνότερη αιτία βλάβης</t>
  </si>
  <si>
    <t>Μπλοκάρισμα υλικού</t>
  </si>
  <si>
    <t>Ηλεκτρολογικό πρόβλημα</t>
  </si>
  <si>
    <t>Προβλήματα σκόνης/θορύβου/δονήσεων</t>
  </si>
  <si>
    <t>Λήψη μέτρων περιορισμού επιπτώσεων</t>
  </si>
  <si>
    <t>Μερικώς</t>
  </si>
  <si>
    <t>Αξιολόγηση συνδυαστικού μοντέλου (καύσιμα + ΑΠΕ)</t>
  </si>
  <si>
    <t>Ουδέτερα – αβέβαιο</t>
  </si>
  <si>
    <t>Άποψη για σπαστήρα που δουλεύει με diesel ή ρεύμα από φωτοβολταϊκά</t>
  </si>
  <si>
    <t>Θετική</t>
  </si>
  <si>
    <t>Ουδέτερη/αβεβαιότητα</t>
  </si>
  <si>
    <t>Άποψη για σύστημα δύο σπαστήρων (στατικός με ΑΠΕ &amp; κινητός diesel για backup)</t>
  </si>
  <si>
    <t>Ναι – καλή ιδέα</t>
  </si>
  <si>
    <t>Όχι – πολύπλοκο/δύσκολο</t>
  </si>
  <si>
    <t>Εξοικείωση με νέες τεχνολογίες (τηλεματική, αισθητήρες, ψηφιακά, υβριδικά/ηλεκτρικά μηχανήματα)</t>
  </si>
  <si>
    <t>Πολύ</t>
  </si>
  <si>
    <t>Μέτρια</t>
  </si>
  <si>
    <t>Λίγο</t>
  </si>
  <si>
    <t>Καθόλου</t>
  </si>
  <si>
    <t>2. Ποιον τύπο σπαστήρα χρησιμοποιείτε κυρίως;
(Επιλέξτε όσες απαντήσεις ισχύουν)</t>
  </si>
  <si>
    <t xml:space="preserve">3. Τι είδος σπαστήρα χειρίζεστε;
</t>
  </si>
  <si>
    <t>5. Ποια είναι η κατανάλωση καυσίμου ή ενέργειας ανά 8ωρη βάρδια;</t>
  </si>
  <si>
    <t xml:space="preserve">7. Ποια είναι η πιο συχνή αιτία βλάβης;
</t>
  </si>
  <si>
    <t>9. Λαμβάνονται μέτρα περιορισμού αυτών των επιπτώσεων (όπως ψεκασμός ή ηχομόνωση);</t>
  </si>
  <si>
    <t>11. Έχετε εξοικείωση με νέες τεχνικές ή τεχνολογίες (όπως τηλεματική, αισθητήρες κατανάλωσης, ψηφιακές μονάδες παρακολούθησης, υβριδικά/ηλεκτρικά μηχανήματα);
 </t>
  </si>
  <si>
    <t>Κινητός σπαστήρας/Ντιζελοκίνητος(τροχοφόρος ή ερπυστριοφόρος)</t>
  </si>
  <si>
    <t>Πάνω από 2.000</t>
  </si>
  <si>
    <t>Πάνω από 200 λίτρα ή  &gt;300 kWh</t>
  </si>
  <si>
    <t>Θετικά – βλέπω θετικά τη μείωση κόστους και περιβαλλοντικών επιπτώσεων</t>
  </si>
  <si>
    <t>Ναι, είναι καλή ιδέα – μειώνει τα έξοδα και τη ρύπανση, ειδικά σε περιοχές με ήλιο</t>
  </si>
  <si>
    <t>Μου φαίνεται πολύ θετικό, γιατί μειώνει το κόστος και βοηθά το περιβάλλον</t>
  </si>
  <si>
    <t>Όχι, πιστεύω ότι είναι πολύπλοκο και δύσκολο να εφαρμοστεί</t>
  </si>
  <si>
    <t>Teta</t>
  </si>
  <si>
    <t>Στατικός σπαστήρας</t>
  </si>
  <si>
    <t>Ουδέτερα – δεν είμαι σίγουρος για τη χρησιμότητά του</t>
  </si>
  <si>
    <t>Δεν είμαι σίγουρος/η αν είναι πρακτικό ή αξιόπιστο</t>
  </si>
  <si>
    <r>
      <rPr>
        <b/>
        <sz val="7.5"/>
        <color theme="1"/>
        <rFont val="Arial"/>
        <family val="2"/>
        <charset val="161"/>
      </rPr>
      <t>Ενότητα Β – Παραγωγικότητα &amp; Ενεργειακή Απόδοση</t>
    </r>
    <r>
      <rPr>
        <sz val="7.5"/>
        <color theme="1"/>
        <rFont val="Arial"/>
        <family val="2"/>
        <charset val="161"/>
      </rPr>
      <t xml:space="preserve">
4. Ποια είναι η ποσότητα υλικού (σε τόνους) που επεξεργάζεστε κατά μέσο όρο ανά 8ωρη εργάσιμη ημέρα;
</t>
    </r>
  </si>
  <si>
    <r>
      <rPr>
        <b/>
        <sz val="7.5"/>
        <color theme="1"/>
        <rFont val="Arial"/>
        <family val="2"/>
        <charset val="161"/>
      </rPr>
      <t>Ενότητα Γ – Συντήρηση &amp; Βλάβες</t>
    </r>
    <r>
      <rPr>
        <sz val="7.5"/>
        <color theme="1"/>
        <rFont val="Arial"/>
        <family val="2"/>
        <charset val="161"/>
      </rPr>
      <t xml:space="preserve">
6. Πόσο συχνά χρειάζεται προγραμματισμένη συντήρηση;
 </t>
    </r>
  </si>
  <si>
    <r>
      <rPr>
        <b/>
        <sz val="7.5"/>
        <color theme="1"/>
        <rFont val="Arial"/>
        <family val="2"/>
        <charset val="161"/>
      </rPr>
      <t>Ενότητα Ε – Ενεργειακή Μετάβαση &amp; Τεχνολογική Καινοτομία</t>
    </r>
    <r>
      <rPr>
        <sz val="7.5"/>
        <color theme="1"/>
        <rFont val="Arial"/>
        <family val="2"/>
        <charset val="161"/>
      </rPr>
      <t xml:space="preserve">
10. Πώς αξιολογείτε ένα συνδυαστικό μοντέλο χρήσης συμβατικών καυσίμων και επιτόπου παραγόμενης ηλεκτρικής ενέργειας από ΑΠΕ με σταδιακή ενσωμάτωση νέων τεχνολογιών στον εξοπλισμό των λατομείων;
</t>
    </r>
  </si>
  <si>
    <r>
      <rPr>
        <b/>
        <sz val="7.5"/>
        <color theme="1"/>
        <rFont val="Arial"/>
        <family val="2"/>
        <charset val="161"/>
      </rPr>
      <t>Ενότητα ΣΤ  
Σχόλια ή Προτάσεις</t>
    </r>
    <r>
      <rPr>
        <sz val="7.5"/>
        <color theme="1"/>
        <rFont val="Arial"/>
        <family val="2"/>
        <charset val="161"/>
      </rPr>
      <t xml:space="preserve">
12. Σχόλια ή προτάσεις για βελτίωση της διαδικασίας ή του εξοπλισμού που χρησιμοποιείτε:
(Ελεύθερο πεδίο απάντησης) </t>
    </r>
  </si>
  <si>
    <t>10 α. 
Πως θα σας φαίνονταν η χρήση ενός συνδυαστικού τρόπου λειτουργίας των σπαστήρων, όπου το μηχάνημα θα μπορεί να δουλεύει είτε με ντίζελ, είτε με ρεύμα που παράγεται από φωτοβολταϊκά (πάνελ που συλλέγουν ηλιακή ενέργεια), ειδικά σε περιοχές με μεγάλη</t>
  </si>
  <si>
    <t>10 β. 
Τι γνώμη έχετε για ένα σύστημα στο λατομείο, όπου υπάρχουν δύο σπαστήρες:
Ένας σταθερός (στατικός) σπαστήρας, που λειτουργεί με ρεύμα από φωτοβολταϊκά (ηλιακά πάνελ), και δουλεύει τις ημέρες με ηλιοφάνεια.
Και ένας κινητός σπαστήρας (ντιζελοκίνητος</t>
  </si>
  <si>
    <r>
      <t xml:space="preserve">Ενότητα Α: </t>
    </r>
    <r>
      <rPr>
        <b/>
        <sz val="7.5"/>
        <color theme="1"/>
        <rFont val="Arial"/>
        <family val="2"/>
        <charset val="161"/>
      </rPr>
      <t xml:space="preserve"> 
Εργασιακή Εμπειρία &amp; Εξοπλισμός</t>
    </r>
    <r>
      <rPr>
        <sz val="7.5"/>
        <color theme="1"/>
        <rFont val="Arial"/>
        <family val="2"/>
        <charset val="161"/>
      </rPr>
      <t xml:space="preserve">
1.Πόσα χρόνια εμπειρίας έχετε ως χειριστής σπαστήρα;</t>
    </r>
  </si>
  <si>
    <t>Γεωλόγος</t>
  </si>
  <si>
    <t>Εργοταξιάρχης</t>
  </si>
  <si>
    <t>1. Ρόλος</t>
  </si>
  <si>
    <t>Μηχανικός εξόρυξης ή παραγωγής</t>
  </si>
  <si>
    <t>Υπεύθυνος ποιότητας</t>
  </si>
  <si>
    <t>Άλλο (προσδιορίστε)</t>
  </si>
  <si>
    <t>2. Έτη εμπειρίας</t>
  </si>
  <si>
    <t>3. Συμμετοχή σε τομείς λειτουργίας</t>
  </si>
  <si>
    <t>Σχεδιασμός &amp; προγραμματισμός παραγωγής</t>
  </si>
  <si>
    <t>Διαχείριση προσωπικού</t>
  </si>
  <si>
    <t>Έλεγχος ποιότητας παραγόμενων υλικών</t>
  </si>
  <si>
    <t>4. Κύριες χρήσεις προϊόντων λατομείου</t>
  </si>
  <si>
    <t>Οδοποιία και έργα υποδομών</t>
  </si>
  <si>
    <t>Οικιστική ανάπτυξη</t>
  </si>
  <si>
    <t>Βιομηχανικά ή ενεργειακά έργα</t>
  </si>
  <si>
    <t>Φράγματα ή τεχνικά έργα</t>
  </si>
  <si>
    <t>Αμιγώς ντιζελοκίνητος εξοπλισμός</t>
  </si>
  <si>
    <t>Αμιγώς ηλεκτρικός εξοπλισμός</t>
  </si>
  <si>
    <t>Συνδυασμός ντίζελ και ηλεκτρικής</t>
  </si>
  <si>
    <t>Δεν απαντήθηκε</t>
  </si>
  <si>
    <t>6. Καταγραφή κατανάλωσης ενέργειας</t>
  </si>
  <si>
    <t>Ναι με λογισμικό ή ειδικό εξοπλισμό</t>
  </si>
  <si>
    <t>Ναι χειροκίνητα ή περιοδικά</t>
  </si>
  <si>
    <t>7. Χρήση τεχνολογιών/καινοτομιών</t>
  </si>
  <si>
    <t>Συστήματα αυτόματης ζύγισης</t>
  </si>
  <si>
    <t>Συστήματα διαχείρισης στόλου</t>
  </si>
  <si>
    <t>Λογισμικά γεωχωρικής απεικόνισης</t>
  </si>
  <si>
    <t>Δεν εφαρμόζεται καμία</t>
  </si>
  <si>
    <t>8. Τρόποι ενημέρωσης για τον κλάδο</t>
  </si>
  <si>
    <t>Επικοινωνία με προμηθευτές</t>
  </si>
  <si>
    <t>Συμμετοχή σε εκθέσεις ή συνέδρια</t>
  </si>
  <si>
    <t>Επιστημονική βιβλιογραφία</t>
  </si>
  <si>
    <t>Από άλλα λατομεία ή συναδέλφους</t>
  </si>
  <si>
    <t>Δεν ενημερώνομαι συστηματικά</t>
  </si>
  <si>
    <t>9. Βαθμός εξοικείωσης προσωπικού με νέες τεχνολογίες (Μ.Ο.)</t>
  </si>
  <si>
    <t>-</t>
  </si>
  <si>
    <t>10. Άποψη για σενάριο στατικού σπαστήρα με ηλιοφάνεια &amp; κινητού diesel χωρίς FV</t>
  </si>
  <si>
    <t>Θετικό – μείωση κόστους και περιβαλλοντικών επιπτώσεων</t>
  </si>
  <si>
    <t>Υψηλό κόστος επένδυσης</t>
  </si>
  <si>
    <t>Τεχνικές δυσκολίες στο πεδίο</t>
  </si>
  <si>
    <t>12. Προτάσεις / σκέψεις</t>
  </si>
  <si>
    <t>Καμία απάντηση</t>
  </si>
  <si>
    <r>
      <rPr>
        <b/>
        <sz val="10"/>
        <color theme="1"/>
        <rFont val="Arial"/>
        <family val="2"/>
        <charset val="161"/>
      </rPr>
      <t>Ενότητα Α: Στοιχεία Ρόλου και Εμπειρίας</t>
    </r>
    <r>
      <rPr>
        <sz val="10"/>
        <color theme="1"/>
        <rFont val="Arial"/>
        <family val="2"/>
        <charset val="161"/>
      </rPr>
      <t xml:space="preserve">
1. Ποιος είναι ο ρόλος σας στο λατομείο;</t>
    </r>
  </si>
  <si>
    <t>2. Πόσα χρόνια εμπειρίας έχετε στον συγκεκριμένο τομέα;</t>
  </si>
  <si>
    <r>
      <rPr>
        <b/>
        <sz val="10"/>
        <color theme="1"/>
        <rFont val="Arial"/>
        <family val="2"/>
        <charset val="161"/>
      </rPr>
      <t>Ενότητα Β: Καθήκοντα και Διαχείριση</t>
    </r>
    <r>
      <rPr>
        <sz val="10"/>
        <color theme="1"/>
        <rFont val="Arial"/>
        <family val="2"/>
        <charset val="161"/>
      </rPr>
      <t xml:space="preserve">
3. Σε ποιους τομείς συμμετέχετε ενεργά στο πλαίσιο της λειτουργίας του λατομείου; (Μπορείτε να επιλέξετε και περισσότερες απο μια)</t>
    </r>
  </si>
  <si>
    <t>4. Ποιες είναι οι κύριες χρήσεις των προϊόντων του λατομείου σας; (Μπορείτε να επιλέξετε και περισσότερες απο μια)</t>
  </si>
  <si>
    <r>
      <rPr>
        <b/>
        <sz val="10"/>
        <color theme="1"/>
        <rFont val="Arial"/>
        <family val="2"/>
        <charset val="161"/>
      </rPr>
      <t>Ενότητα Γ: Ενέργεια και Τεχνολογία</t>
    </r>
    <r>
      <rPr>
        <sz val="10"/>
        <color theme="1"/>
        <rFont val="Arial"/>
        <family val="2"/>
        <charset val="161"/>
      </rPr>
      <t xml:space="preserve">
5. Ποιον τύπο ενεργειακής κατανάλωσης καταγράφετε στη μονάδα σας;</t>
    </r>
  </si>
  <si>
    <t>6. Υπάρχει καταγραφή ή έλεγχος των καυσίμων ή της κατανάλωσης ενέργειας ανά στάδιο παραγωγής</t>
  </si>
  <si>
    <t>7. Ποιες από τις παρακάτω τεχνολογίες ή καινοτομίες χρησιμοποιούνται ή έχουν δοκιμαστεί στο λατομείο σας (Μπορείτε να επιλέξετε περισσότερες απο μια)</t>
  </si>
  <si>
    <t>8. Πώς ενημερώνεστε για τις εξελίξεις στον κλάδο (Μπορείτε να επιλέξετε και περισσότερες απο μία)</t>
  </si>
  <si>
    <t xml:space="preserve">9. Πώς θα αξιολογούσατε τη γνώση και εξοικείωση του προσωπικού με τις νέες τεχνολογίες και την καινοτομία
(Βαθμολογήστε από 1 = καθόλου, έως 10 = πλήρως εξοικειωμένοι)
</t>
  </si>
  <si>
    <r>
      <rPr>
        <b/>
        <sz val="10"/>
        <color theme="1"/>
        <rFont val="Arial"/>
        <family val="2"/>
        <charset val="161"/>
      </rPr>
      <t>Ενότητα Δ: Απόψεις/Σκέψεις για Ενεργειακή Μετάβαση</t>
    </r>
    <r>
      <rPr>
        <sz val="10"/>
        <color theme="1"/>
        <rFont val="Arial"/>
        <family val="2"/>
        <charset val="161"/>
      </rPr>
      <t xml:space="preserve">
10. Πώς θα κρίνετε ένα σενάριο όπου λειτουργεί στατικός ηλεκτρικός σπαστήρας τις ημέρες με ηλιοφάνεια και κινητός ντιζελοκίνητος τις ημέρες χωρίς παραγωγή από φωτοβολταϊκά</t>
    </r>
  </si>
  <si>
    <t>11. Ποιά πιστεύετε ότι είναι οι μεγαλύτερη πρόκληση για την ενσωμάτωση καινοτομιών στα λατομεία.</t>
  </si>
  <si>
    <r>
      <rPr>
        <b/>
        <sz val="10"/>
        <color theme="1"/>
        <rFont val="Arial"/>
        <family val="2"/>
        <charset val="161"/>
      </rPr>
      <t>Ενότητα Ε: Προτάσεις</t>
    </r>
    <r>
      <rPr>
        <sz val="10"/>
        <color theme="1"/>
        <rFont val="Arial"/>
        <family val="2"/>
        <charset val="161"/>
      </rPr>
      <t xml:space="preserve">
12 Προτάσεις ή σκέψεις που θα θέλατε να μοιραστείτε για τη βελτίωση της απόδοσης, της ενεργειακής αποδοτικότητας ή της οργάνωσης στα λατομεία
(Ανοιχτή ερώτηση)</t>
    </r>
  </si>
  <si>
    <t>Πάνω από 10</t>
  </si>
  <si>
    <t>Σχεδιασμός και προγραμματισμός παραγωγής</t>
  </si>
  <si>
    <t>Συστήματα αυτόματης ζύγισης ή καταγραφής υλικού</t>
  </si>
  <si>
    <t>Επικοινωνία με προμηθευτές ή συνεργάτες</t>
  </si>
  <si>
    <t>Θετικό – μειώνει το κόστος και τις περιβαλλοντικές επιπτώσεις</t>
  </si>
  <si>
    <t>Σχεδιασμός και προγραμματισμός παραγωγής, Παρακολούθηση ενεργειακής κατανάλωσης, Έλεγχος ποιότητας παραγόμενων υλικών, Διαχείριση προσωπικού, Εφοδιαστική και προμήθειες, Ασφάλεια και Υγιεινή, Περιβαλλοντική παρακολούθηση, Σύνταξη τεχνικών ή οικονομικών αναφορών</t>
  </si>
  <si>
    <t>Οδοποιία και έργα υποδομών, Οικιστική ανάπτυξη, Βιομηχανικά ή ενεργειακά έργα, Ιδιωτικά έργα ή τοπική αγορά</t>
  </si>
  <si>
    <t>Συστήματα διαχείρισης στόλου, Λογισμικά γεωχωρικού σχεδιασμού (GIS, CAD), Συστήματα αυτόματης ζύγισης ή καταγραφής υλικού</t>
  </si>
  <si>
    <t>Συμμετοχή σε εκθέσεις ή συνέδρια, Επιστημονική ή τεχνική βιβλιογραφία, Επικοινωνία με προμηθευτές ή συνεργάτες, Από άλλα λατομεία ή συναδέλφους</t>
  </si>
  <si>
    <t>Οδοποιία και έργα υποδομών, Βιομηχανικά ή ενεργειακά έργα, Ιδιωτικά έργα ή τοπική αγορά</t>
  </si>
  <si>
    <t>Σχεδιασμός και προγραμματισμός παραγωγής, Διαχείριση προσωπικού, Ασφάλεια και Υγιεινή, Περιβαλλοντική παρακολούθηση</t>
  </si>
  <si>
    <t>Οδοποιία και έργα υποδομών, Οικιστική ανάπτυξη, Ιδιωτικά έργα ή τοπική αγορά</t>
  </si>
  <si>
    <t>Δεν εφαρμόζεται καμία από τις παραπάνω</t>
  </si>
  <si>
    <t>Οδοποιία και έργα υποδομών, Φράγματα ή τεχνικά έργα μεγάλης κλίμακας, Οικιστική ανάπτυξη, Ιδιωτικά έργα ή τοπική αγορά</t>
  </si>
  <si>
    <t>Συνδυασμός ντίζελ και ηλεκτρικής ενέργειας</t>
  </si>
  <si>
    <t>Συμμετοχή σε εκθέσεις ή συνέδρια, Επιστημονική ή τεχνική βιβλιογραφία, Επικοινωνία με προμηθευτές ή συνεργάτες</t>
  </si>
  <si>
    <t>Λιγότερα από 2</t>
  </si>
  <si>
    <t>Έλεγχος ποιότητας παραγόμενων υλικών, Διαχείριση προσωπικού, Ασφάλεια και Υγιεινή, Περιβαλλοντική παρακολούθηση, Σύνταξη τεχνικών ή οικονομικών αναφορών</t>
  </si>
  <si>
    <t>Οδοποιία και έργα υποδομών, Φράγματα ή τεχνικά έργα μεγάλης κλίμακας, Οικιστική ανάπτυξη, Βιομηχανικά ή ενεργειακά έργα, Ιδιωτικά έργα ή τοπική αγορά</t>
  </si>
  <si>
    <t>Συμμετοχή σε εκθέσεις ή συνέδρια, Επιστημονική ή τεχνική βιβλιογραφία, Από άλλα λατομεία ή συναδέλφους</t>
  </si>
  <si>
    <t>Αρνητικό – πολύπλοκο και μη ρεαλιστικό</t>
  </si>
  <si>
    <t>Διοικητικός / Οικονομικός υπεύθυνος</t>
  </si>
  <si>
    <t>Οδοποιία και έργα υποδομών, Φράγματα ή τεχνικά έργα μεγάλης κλίμακας, Βιομηχανικά ή ενεργειακά έργα, Ιδιωτικά έργα ή τοπική αγορά</t>
  </si>
  <si>
    <t>Συστήματα διαχείρισης στόλου, Συστήματα αυτόματης ζύγισης ή καταγραφής υλικού, Εφαρμογές προσομοίωσης για φόρτιση ή διάτρηση</t>
  </si>
  <si>
    <t>Επικοινωνία με προμηθευτές ή συνεργάτες, Από άλλα λατομεία ή συναδέλφους</t>
  </si>
  <si>
    <t>Έλλειψη εκπαίδευσης ή εξειδικευμένου προσωπικού</t>
  </si>
  <si>
    <t>Έλεγχος ποιότητας παραγόμενων υλικών, Ασφάλεια και Υγιεινή, Περιβαλλοντική παρακολούθηση, Διαχείρισης ISO λατομείου (9001,14001,OHSAS)</t>
  </si>
  <si>
    <t>Οδοποιία και έργα υποδομών, Οικιστική ανάπτυξη, Πρώτη ύλη για σκυροδεμα</t>
  </si>
  <si>
    <t>Όχι δεν γίνεται καταγραφή</t>
  </si>
  <si>
    <t>Τηλεματικά συστήματα παρακολούθησης, Συστήματα αυτόματης ζύγισης ή καταγραφής υλικού</t>
  </si>
  <si>
    <t>Συμμετοχή σε εκθέσεις ή συνέδρια, Επικοινωνία με προμηθευτές ή συνεργάτες, Από άλλα λατομεία ή συναδέλφους</t>
  </si>
  <si>
    <t>Σύνταξη φακέλων ISO του λατομείου</t>
  </si>
  <si>
    <t>Ουδέτερο – εξαρτάται από το κόστος, τη διαχείριση και τις καιρικές συνθήκες</t>
  </si>
  <si>
    <t>2–5</t>
  </si>
  <si>
    <t>Σχεδιασμός και προγραμματισμός παραγωγής, Παρακολούθηση ενεργειακής κατανάλωσης, Έλεγχος ποιότητας παραγόμενων υλικών, Διαχείριση προσωπικού, Ασφάλεια και Υγιεινή, Περιβαλλοντική παρακολούθηση, Σύνταξη τεχνικών ή οικονομικών αναφορών</t>
  </si>
  <si>
    <t>Λογισμικά γεωχωρικού σχεδιασμού (GIS, CAD), Συστήματα αυτόματης ζύγισης ή καταγραφής υλικού, Εφαρμογές προσομοίωσης για φόρτιση ή διάτρηση</t>
  </si>
  <si>
    <t>Αντίσταση στην αλλαγή</t>
  </si>
  <si>
    <t>Έλεγχος ποιότητας παραγόμενων υλικών, Ασφάλεια και Υγιεινή, Περιβαλλοντική παρακολούθηση, Σύνταξη τεχνικών ή οικονομικών αναφορών</t>
  </si>
  <si>
    <t>Οδοποιία και έργα υποδομών, Οικιστική ανάπτυξη</t>
  </si>
  <si>
    <t>Τηλεματικά συστήματα παρακολούθησης, Λογισμικά γεωχωρικού σχεδιασμού (GIS, CAD)</t>
  </si>
  <si>
    <t>Μηχανολόγος μηχανικός</t>
  </si>
  <si>
    <t>Διαχείριση Εξοπλισμού Εξόρυξης</t>
  </si>
  <si>
    <t>Ιδιωτικά έργα ή τοπική αγορά</t>
  </si>
  <si>
    <t>Επιστημονική ή τεχνική βιβλιογραφία, Επικοινωνία με προμηθευτές ή συνεργάτες, Από άλλα λατομεία ή συναδέλφους</t>
  </si>
  <si>
    <t>6–10</t>
  </si>
  <si>
    <t>Κύρια εκρηκτικά</t>
  </si>
  <si>
    <t>ANFO, Ζελατοδυναμίτες</t>
  </si>
  <si>
    <t>ANFO, Emulsion/Emulite, Ζελατοδυναμίτες, Cartridge Emulsion</t>
  </si>
  <si>
    <t>Τρόπος ανάφλεξης</t>
  </si>
  <si>
    <t>Ψηφιακή (ηλεκτρονικοί πυροκροτητές)</t>
  </si>
  <si>
    <t>Κλασική (φυτίλι, σειριακή)</t>
  </si>
  <si>
    <t>Μέθοδος φόρτωσης</t>
  </si>
  <si>
    <t>Χειροκίνητη</t>
  </si>
  <si>
    <t>Πλήρως μηχανική / με λογισμικό</t>
  </si>
  <si>
    <t>Διάμετρος γεώτρησης</t>
  </si>
  <si>
    <t>81–100 mm</t>
  </si>
  <si>
    <t>100–110 mm</t>
  </si>
  <si>
    <t>Μέσο βάθος γεώτρησης</t>
  </si>
  <si>
    <t>10–15 m</t>
  </si>
  <si>
    <t>15–20 m</t>
  </si>
  <si>
    <t>Απόσταση μεταξύ γεωτρήσεων</t>
  </si>
  <si>
    <t>&gt;3 m</t>
  </si>
  <si>
    <t>2–3 m</t>
  </si>
  <si>
    <t>1–2 m</t>
  </si>
  <si>
    <t>Εκτιμώμενη παραγωγή/φόρτιση</t>
  </si>
  <si>
    <t>&gt;500 t</t>
  </si>
  <si>
    <t>Υπολογισμός ποσοστού απωλειών</t>
  </si>
  <si>
    <t>Περιστατικά μη ασφαλούς γόμωσης (2ετία)</t>
  </si>
  <si>
    <t>Πλήθος περιστατικών (όπου Ναι)</t>
  </si>
  <si>
    <t>Λίγα αλλά έχουν γίνει</t>
  </si>
  <si>
    <t>Διαφορές σε σκόνη/κραδασμούς/θόρυβο ανά εκρηκτικό</t>
  </si>
  <si>
    <t>Περιγραφή διαφορών (ενδεικτικά)</t>
  </si>
  <si>
    <t>Ανάλογα το είδος εκρηκτικού</t>
  </si>
  <si>
    <t>Ανάλογα την ποσότητα</t>
  </si>
  <si>
    <t>Anfo καλύτερη απόκριση – λιγότεροι κραδασμοί</t>
  </si>
  <si>
    <t>Περισσότεροι κραδασμοί &amp; θόρυβος με cartridge</t>
  </si>
  <si>
    <t>Εκπαίδευση σε νέες τεχνολογίες / ψηφιακή πυροδότηση</t>
  </si>
  <si>
    <t>Έτος τελευταίας εκπαίδευσης (όπου Ναι)</t>
  </si>
  <si>
    <t>Ανά τακτά διαστήματα</t>
  </si>
  <si>
    <t>Σημαντικότερο χαρακτηριστικό συστήματος γόμωσης</t>
  </si>
  <si>
    <t>Ασφάλεια</t>
  </si>
  <si>
    <t>Ακρίβεια</t>
  </si>
  <si>
    <t>Άποψη για συνδυαστικό μοντέλο λειτουργίας με ΑΠΕ</t>
  </si>
  <si>
    <t>Θετική – μείωση κόστους &amp; περιβαλλοντικού αποτυπώματος</t>
  </si>
  <si>
    <t>Σχόλια / προτάσεις</t>
  </si>
  <si>
    <t>Νέες τεχνολογίες και χρήση προσομοιωτών βοηθούν</t>
  </si>
  <si>
    <r>
      <rPr>
        <b/>
        <sz val="10"/>
        <color theme="1"/>
        <rFont val="Arial"/>
        <family val="2"/>
        <charset val="161"/>
      </rPr>
      <t>Ενότητα Α 
Εμπειρία και Εξοπλισμός
1. Έτη εμπειρίας:</t>
    </r>
    <r>
      <rPr>
        <sz val="10"/>
        <color theme="1"/>
        <rFont val="Arial"/>
        <family val="2"/>
        <charset val="161"/>
      </rPr>
      <t xml:space="preserve"> </t>
    </r>
  </si>
  <si>
    <t>2. Ποια εκρηκτικά χρησιμοποιείτε κυρίως; (Πολλαπλή επιλογή)</t>
  </si>
  <si>
    <t>3. Τρόπος ανάφλεξης: (Μία επιλογή)</t>
  </si>
  <si>
    <t>4. Μέθοδος φόρτωσης: (Μία επιλογή)</t>
  </si>
  <si>
    <t xml:space="preserve">Ενότητα Β 
Τεχνικά Χαρακτηριστικά Διάτρησης
5. Μέση διάμετρος γεώτρησης: (Μία επιλογή η πιο σθνηθισμένη)
</t>
  </si>
  <si>
    <t xml:space="preserve">6. Μέσο βάθος γεώτρησης: (Μία επιλογή)
</t>
  </si>
  <si>
    <t xml:space="preserve">7. Συνήθης απόσταση μεταξύ γεωτρήσεων: (Μία επιλογή)
</t>
  </si>
  <si>
    <t xml:space="preserve">Ενότητα Γ  
Παραγωγή &amp; Απώλειες
8. Εκτιμώμενη παραγωγή μετά από κάθε φόρτιση: (Μία επιλογή)
</t>
  </si>
  <si>
    <t>9. Υπολογίζετε ποσοστό απωλειών υλικού λόγω υπερφόρτωσης ή κακής διασποράς;</t>
  </si>
  <si>
    <t>Εάν επιλέχθηκε "Ναι" 
Ποιο είναι το εκτιμώμενο ποσοστό απώλειας (%);</t>
  </si>
  <si>
    <t xml:space="preserve">10. Χρησιμοποιείτε κάποιο λογισμικό προσομοίωσης πριν από τη φόρτιση; (Μία επιλογή + σύντομη απάντηση)
</t>
  </si>
  <si>
    <r>
      <rPr>
        <b/>
        <sz val="10"/>
        <color theme="1"/>
        <rFont val="Arial"/>
        <family val="2"/>
        <charset val="161"/>
      </rPr>
      <t xml:space="preserve">Εάν επιλέχθηκε "Ναι" ποιό; </t>
    </r>
    <r>
      <rPr>
        <sz val="10"/>
        <color theme="1"/>
        <rFont val="Arial"/>
        <family val="2"/>
        <charset val="161"/>
      </rPr>
      <t xml:space="preserve"> </t>
    </r>
  </si>
  <si>
    <r>
      <rPr>
        <b/>
        <sz val="10"/>
        <color theme="1"/>
        <rFont val="Arial"/>
        <family val="2"/>
        <charset val="161"/>
      </rPr>
      <t>Ενότητα Δ 
Ασφάλεια &amp; Περιβάλλον
11. Έχουν καταγραφεί περιστατικά μη ασφαλούς γόμωσης τα τελευταία 2 έτη;</t>
    </r>
    <r>
      <rPr>
        <sz val="10"/>
        <color theme="1"/>
        <rFont val="Arial"/>
        <family val="2"/>
        <charset val="161"/>
      </rPr>
      <t xml:space="preserve"> </t>
    </r>
  </si>
  <si>
    <t>Εάν επιλέχθηκε "Ναι" πόσα;</t>
  </si>
  <si>
    <r>
      <rPr>
        <b/>
        <sz val="10"/>
        <color theme="1"/>
        <rFont val="Arial"/>
        <family val="2"/>
        <charset val="161"/>
      </rPr>
      <t>12. Υπάρχουν διαφορές σε σκόνη/κραδασμούς/θόρυβο ανά εκρηκτικό;</t>
    </r>
    <r>
      <rPr>
        <sz val="10"/>
        <color theme="1"/>
        <rFont val="Arial"/>
        <family val="2"/>
        <charset val="161"/>
      </rPr>
      <t xml:space="preserve"> </t>
    </r>
    <r>
      <rPr>
        <i/>
        <sz val="10"/>
        <color theme="1"/>
        <rFont val="Arial"/>
        <family val="2"/>
        <charset val="161"/>
      </rPr>
      <t>(Μία επιλογή )</t>
    </r>
  </si>
  <si>
    <t>Εάν επιλέχθηκε "Ναι" κάνε μια σύντομη περιγραφή.</t>
  </si>
  <si>
    <r>
      <rPr>
        <b/>
        <sz val="10"/>
        <color theme="1"/>
        <rFont val="Arial"/>
        <family val="2"/>
        <charset val="161"/>
      </rPr>
      <t>13. Έχετε εκπαιδευτεί σε νέες τεχνολογίες εκρηκτικών ή ψηφιακή πυροδότηση;</t>
    </r>
    <r>
      <rPr>
        <sz val="10"/>
        <color theme="1"/>
        <rFont val="Arial"/>
        <family val="2"/>
        <charset val="161"/>
      </rPr>
      <t xml:space="preserve"> 
</t>
    </r>
  </si>
  <si>
    <t>Εάν επιλέχθηκε "Ναι" πότε;</t>
  </si>
  <si>
    <t xml:space="preserve">Ενότητα Ε 
Απόψεις &amp; Βελτιώσεις
14. Ποιο χαρακτηριστικό θεωρείτε πιο σημαντικό σε σύστημα γόμωσης; (Μία επιλογή)
  </t>
  </si>
  <si>
    <r>
      <rPr>
        <b/>
        <sz val="10"/>
        <color theme="1"/>
        <rFont val="Arial"/>
        <family val="2"/>
        <charset val="161"/>
      </rPr>
      <t>15. Ποια είναι η άποψή σας για ένα συνδυαστικό μοντέλο λειτουργίας λατομείου, όπου μέρος της ενέργειας (ηλεκτρική ή άλλη) θα παράγεται επιτόπου από Ανανεώσιμες Πηγές Ενέργειας (ΑΠΕ), με σταδιακή ενσωμάτωση νέων τεχνολογιών στον εξοπλισμό;</t>
    </r>
    <r>
      <rPr>
        <sz val="10"/>
        <color theme="1"/>
        <rFont val="Arial"/>
        <family val="2"/>
        <charset val="161"/>
      </rPr>
      <t xml:space="preserve">
</t>
    </r>
  </si>
  <si>
    <t xml:space="preserve">16. Σχόλια ή προτάσεις, σκέψεις για βελτίωση της διαδικασίας (εάν υπάρχουν). </t>
  </si>
  <si>
    <t xml:space="preserve">Λιγα ,αλλά εχουν γίνει </t>
  </si>
  <si>
    <t>Αναλόγως το είδος εκρηκτικώ υλικό που χρησιμοποιείς (NONEL.Ακαρειαια θρυαλιδα)</t>
  </si>
  <si>
    <t xml:space="preserve">Ανα τακτικά διαστήματα σε καινούργιες μεθόδους </t>
  </si>
  <si>
    <t>ANFO, Emulsion / Emulite, Ζελατοδυναμίτες, Cartridge explosives</t>
  </si>
  <si>
    <t>Αναλογως την ποσο των εκρηκτικων που μπαινει σε καθε δοστρημα καθως,και ο χρονος που πυροδοτειται ανα διατρημα. Οσο πιο μικρος ειναι ο χρονος ανατιναξης ανα διατρημα και πχ αν δυο διατρηματα ανατιναχθουν ταυτοχρονα τοσο πιο μεγαλυτερες ειναι οι δονησεις.</t>
  </si>
  <si>
    <t>Οι νέες τεχνολογίες και η χρήση προσομοιωτων ανατινάξεις, χρήση drone και αποτύπωση τους, με ακριβή αποτύπωση της ύπαρξης νερού και εγκυλων που επηρεάζουν την ποιότητα και την ασφάλεια της ανατιναξης βοηθούν ώστε να μπορεί να γίνει πιο προβλέψιμο το αποτέλεσμα τόσο σε θέμα ασφάλειας όσο και θρυματισμου</t>
  </si>
  <si>
    <t>Τα Anfo έχουν καλύτερη απόκριση και καλύτερο αποτελεσμα</t>
  </si>
  <si>
    <t>2 - 3 m</t>
  </si>
  <si>
    <t xml:space="preserve">Περισσότεροι κραδασμοί και θόρυβος με χρήση ακαριαίας θριαλίδας καθώς και μεγαλύτερη διασπορά </t>
  </si>
  <si>
    <t>Τύπος πετρώματος</t>
  </si>
  <si>
    <t>Μαλακό</t>
  </si>
  <si>
    <t>Μέσος τύπος</t>
  </si>
  <si>
    <t>Σκληρό</t>
  </si>
  <si>
    <t>Διάμετρος τρυπανιού</t>
  </si>
  <si>
    <t>50–100 mm</t>
  </si>
  <si>
    <t>100–150 mm</t>
  </si>
  <si>
    <t>Μέσο βάθος τρύπας</t>
  </si>
  <si>
    <t>10–20 m</t>
  </si>
  <si>
    <t>Τρύπες ανά ώρα</t>
  </si>
  <si>
    <t>&lt;5</t>
  </si>
  <si>
    <t>5–10</t>
  </si>
  <si>
    <t>11–20</t>
  </si>
  <si>
    <t>Μέτρα διάτρησης / ώρα</t>
  </si>
  <si>
    <t>21–40 m</t>
  </si>
  <si>
    <t>&gt;40 m</t>
  </si>
  <si>
    <t>Καλύτερη ενεργειακή απόδοση</t>
  </si>
  <si>
    <t>Μέση κατανάλωση diesel / βάρδια</t>
  </si>
  <si>
    <t>Μέση κατανάλωση ηλεκτρικού</t>
  </si>
  <si>
    <t>Συχνότητα βλαβών</t>
  </si>
  <si>
    <t>Εβδομαδιαία</t>
  </si>
  <si>
    <t>Ανάλογα ώρες λειτουργίας</t>
  </si>
  <si>
    <t>Δεν υπάρχει περιοδικότητα</t>
  </si>
  <si>
    <t>Χρόνος αποκατάστασης βλαβών</t>
  </si>
  <si>
    <t>&lt;4 ώρες</t>
  </si>
  <si>
    <t>4–8 ώρες</t>
  </si>
  <si>
    <t>1 ημέρα</t>
  </si>
  <si>
    <t>Πλεονεκτήματα τύπου μηχανήματος</t>
  </si>
  <si>
    <t>Δύναμη – αξιοπιστία</t>
  </si>
  <si>
    <t>Γρήγορη διάτρηση, εύκολη συντήρηση</t>
  </si>
  <si>
    <t>Προτάσεις βελτίωσης</t>
  </si>
  <si>
    <t>Δεν υπάρχουν (ή δεν απάντησαν)</t>
  </si>
  <si>
    <t>Νέα μηχανήματα – δεν χρειάζεται</t>
  </si>
  <si>
    <t>Αξιολόγηση μοντέλου ΑΠΕ – συμβατικών καυσίμων</t>
  </si>
  <si>
    <t>Θετική – μείωση κόστους και περιβαλλοντικού αποτυπώματος</t>
  </si>
  <si>
    <t>Εξαρτάται από μορφή ενέργειας – κόστος</t>
  </si>
  <si>
    <t>Σχόλια / προτάσεις για διαδικασία</t>
  </si>
  <si>
    <t>Δεν απάντησαν</t>
  </si>
  <si>
    <t>Ενότητα Α: 
Εργασιακά Στοιχεία 
1. Πόσα χρόνια εμπειρίας έχετε ως χειριστής γεωτρυπανικού μηχανήματος;</t>
  </si>
  <si>
    <t>2. Με ποιον τύπο μηχανήματος εργάζεστε κυρίως;</t>
  </si>
  <si>
    <t>Ενότητα Β: 
Τύπος Πετρώματος
3. Σε ποιο τύπο πετρώματος εργάζεστε συνήθως; (πολλαπλές επιλογές)</t>
  </si>
  <si>
    <t>Ενότητα Γ: 
Τεχνικά Χαρακτηριστικά Διάτρησης
4. Ποια είναι η τυπική διάμετρος τρυπανιού που χρησιμοποιείτε;</t>
  </si>
  <si>
    <t>5. Ποιο είναι το μέσο βάθος της τρύπας που διατρύετε;</t>
  </si>
  <si>
    <t>Ενότητα Δ: 
Παραγωγικότητα
6. Πόσες τρύπες συνήθως διατρύετε ανά ώρα;</t>
  </si>
  <si>
    <t>7. Πόσα μέτρα διάτρησης εκτελείτε κατά μέσο όρο ανά ώρα;</t>
  </si>
  <si>
    <t>Ενότητα Ε: 
Κατανάλωση Ενέργειας / Καυσίμου
8. Ποιος τύπος μηχανήματος, εκτιμάτε πως έχει καλύτερη ενεργειακή  απόδοση στην εργασία σας;</t>
  </si>
  <si>
    <t xml:space="preserve">9. Μέση κατανάλωση (απαντάτε για όποιον τύπο μηχανήματος  γνωρίζετε):
   Ντίζελ: λίτρα / βάρδια
   </t>
  </si>
  <si>
    <t>Μέση κατανάλωση  
Ηλεκτρικό:  kWh / βάρδια</t>
  </si>
  <si>
    <t xml:space="preserve">Ενότητα ΣΤ: 
Συντήρηση
10. Συχνότητα βλαβών:
</t>
  </si>
  <si>
    <t>11. Χρόνος αποκατάστασης:</t>
  </si>
  <si>
    <t>Ενότητα Ζ: 
Σχόλια και Νέες Τεχνολογίες
12. Πλεονεκτήματα / μειονεκτήματα του τύπου μηχανήματος που χρησιμοποιείτε:</t>
  </si>
  <si>
    <t>13. Προτάσεις βελτίωσης:</t>
  </si>
  <si>
    <r>
      <t xml:space="preserve">14. Πώς αξιολογείτε ένα συνδυαστικό μοντέλο χρήσης συμβατικών καυσίμων και επιτόπου παραγόμενης ηλεκτρικής ενέργειας από ΑΠΕ </t>
    </r>
    <r>
      <rPr>
        <b/>
        <sz val="10"/>
        <color theme="1"/>
        <rFont val="Arial"/>
        <family val="2"/>
        <charset val="161"/>
      </rPr>
      <t xml:space="preserve">με σταδιακή ενσωμάτωση νέων τεχνολογιών στον εξοπλισμό </t>
    </r>
    <r>
      <rPr>
        <sz val="10"/>
        <color theme="1"/>
        <rFont val="Arial"/>
        <family val="2"/>
        <charset val="161"/>
      </rPr>
      <t>για τα λατομεία;</t>
    </r>
    <r>
      <rPr>
        <b/>
        <sz val="10"/>
        <color theme="1"/>
        <rFont val="Arial"/>
        <family val="2"/>
        <charset val="161"/>
      </rPr>
      <t xml:space="preserve"> 
</t>
    </r>
  </si>
  <si>
    <r>
      <rPr>
        <b/>
        <sz val="10"/>
        <color theme="1"/>
        <rFont val="Arial"/>
        <family val="2"/>
        <charset val="161"/>
      </rPr>
      <t>15. Σχόλια ή προτάσεις για βελτίωση της διαδικασίας:</t>
    </r>
    <r>
      <rPr>
        <sz val="10"/>
        <color theme="1"/>
        <rFont val="Arial"/>
        <family val="2"/>
        <charset val="161"/>
      </rPr>
      <t xml:space="preserve"> </t>
    </r>
  </si>
  <si>
    <t>Μαλακό πέτρωμα, Σκληρό πέτρωμα, Μέσος τύπος</t>
  </si>
  <si>
    <t>200-250</t>
  </si>
  <si>
    <t>Dunamh aksiopistia</t>
  </si>
  <si>
    <t>Σκληρό πέτρωμα</t>
  </si>
  <si>
    <t>20 λιτρα/ωρα</t>
  </si>
  <si>
    <t xml:space="preserve">Δεν γνωρίζω </t>
  </si>
  <si>
    <t xml:space="preserve">Συντήρηση γίνεται αναλόγως της ώρες λειτουργίας του μηχανήματος </t>
  </si>
  <si>
    <t>Δεν υπάρχει περιοδικότητα στις βλαβες</t>
  </si>
  <si>
    <t xml:space="preserve">Γρήγορη διάτρηση, εύκολη συντήρηση </t>
  </si>
  <si>
    <t xml:space="preserve">Είναι νέα μηχανήματα επομένως δεν έχω </t>
  </si>
  <si>
    <t>150/8 ωρες</t>
  </si>
  <si>
    <t>&lt;2</t>
  </si>
  <si>
    <t>2 έως 5</t>
  </si>
  <si>
    <t>Περιβαλλοντική παρακολούθηση</t>
  </si>
  <si>
    <t xml:space="preserve"> Παρακολούθηση ενεργειακής κατανάλωσης</t>
  </si>
  <si>
    <t xml:space="preserve">Εφοδιαστική και προμύθιες </t>
  </si>
  <si>
    <t>Σύνταξη τεχνικών ή οικονομικών αναφορών</t>
  </si>
  <si>
    <t>Ασφάλεια και υγιεινή</t>
  </si>
  <si>
    <t>Διαχείριση ISO λατομείου</t>
  </si>
  <si>
    <t xml:space="preserve">πρώτη ύλη για σκυρόδεμα </t>
  </si>
  <si>
    <t>Σύνολικές απαντήσεις από 12 εργαζόμενους</t>
  </si>
  <si>
    <t>Συνολικές απαντήσεις από 12 εργαζμόενους</t>
  </si>
  <si>
    <t>Σύνολο απαντήσεων σε 12 εργαζ.</t>
  </si>
  <si>
    <t xml:space="preserve">Όχι δεν γίνεται καταγραφή </t>
  </si>
  <si>
    <t>Εφαρμ. Προσομοίωσης</t>
  </si>
  <si>
    <t>Εν.αξιολ, αισθητηρες</t>
  </si>
  <si>
    <t>ΑΠΕ</t>
  </si>
  <si>
    <t>Τηλεματικά</t>
  </si>
  <si>
    <t>Ομάδα</t>
  </si>
  <si>
    <t>Αριθμός Συμμετεχόντων</t>
  </si>
  <si>
    <t xml:space="preserve">Ποσοστό συμμτοχής </t>
  </si>
  <si>
    <t>Χειριστές γεωτρυπανιστών</t>
  </si>
  <si>
    <t>Γομωτές</t>
  </si>
  <si>
    <t>Χειριστές σπαστήρων</t>
  </si>
  <si>
    <t>Επιστημονικό &amp; τεχνικό προσωπικό</t>
  </si>
  <si>
    <t>Σύνολο</t>
  </si>
  <si>
    <t>Εκτίμηση εξοικίωσης προσωπικού  με Νεες Τεχνολογίες και Καινοτομία</t>
  </si>
  <si>
    <t xml:space="preserve">Εκτίμηση  </t>
  </si>
  <si>
    <t>Βαθμός</t>
  </si>
  <si>
    <t>Μ.Ο. =</t>
  </si>
  <si>
    <t>Βαθμός *Εκτιμηση</t>
  </si>
  <si>
    <t xml:space="preserve">Ουδέτερο </t>
  </si>
  <si>
    <t>Αρνητικό</t>
  </si>
  <si>
    <t xml:space="preserve">οι απαντήσεις μπορεί να είναι </t>
  </si>
  <si>
    <t xml:space="preserve">περισσότερες από μία </t>
  </si>
  <si>
    <t>Ελλειψη εκπαίδευσης, εκειδίκευσης</t>
  </si>
  <si>
    <t>Νομοθετικό, κανονιστικό πλαίσιο</t>
  </si>
  <si>
    <t>11. Η πρόκληση ενσωμάτωσης καινοτομιών</t>
  </si>
  <si>
    <t>%</t>
  </si>
  <si>
    <t>Ποσοστό %</t>
  </si>
  <si>
    <t>υπολογισμοί %</t>
  </si>
  <si>
    <t>Εργοδηγός</t>
  </si>
  <si>
    <t xml:space="preserve">Γεωλόγος </t>
  </si>
  <si>
    <t>Περιβαλλοντολόγος</t>
  </si>
  <si>
    <t>Διοικιτικηση - Οικονομια</t>
  </si>
  <si>
    <t>Μηχανολόγος Μηχανικός</t>
  </si>
  <si>
    <t>5. Τύπος ενεργειακής κατανάλωσης μοναδας (εννοεί θράυσης)</t>
  </si>
  <si>
    <t>Ειδικότητες αναλυτικά</t>
  </si>
  <si>
    <t>Χειριστές ντάμπερ</t>
  </si>
  <si>
    <t>Χειριστές εκσκαφέων και φορτωτών</t>
  </si>
  <si>
    <t xml:space="preserve">Άλλο </t>
  </si>
  <si>
    <t>% Συμμετοχή ανα ομάδα ερωτηματολογίου</t>
  </si>
  <si>
    <t>Ειδικότητες %</t>
  </si>
  <si>
    <t>Κυρίως "χειρονακτική" εργασία</t>
  </si>
  <si>
    <t xml:space="preserve">Κυρίως "πνευματική"  εργασία </t>
  </si>
  <si>
    <t>2έως 5</t>
  </si>
  <si>
    <t>6 έως 10</t>
  </si>
  <si>
    <t>&gt;10</t>
  </si>
  <si>
    <t>≈200–250 λίτρα</t>
  </si>
  <si>
    <r>
      <rPr>
        <sz val="12"/>
        <rFont val="Calibri"/>
        <family val="2"/>
        <charset val="161"/>
      </rPr>
      <t>(</t>
    </r>
    <r>
      <rPr>
        <sz val="12"/>
        <rFont val="Times New Roman"/>
        <family val="1"/>
        <charset val="161"/>
      </rPr>
      <t>±150 λίτρα)</t>
    </r>
  </si>
  <si>
    <t>Χειρ.  Ντάμπερ</t>
  </si>
  <si>
    <t xml:space="preserve">Κοινό ερώτημα για συνδιαστική χρήση συμβατικής ενέργειας  και ΑΠΕ </t>
  </si>
  <si>
    <t xml:space="preserve">Θετικά </t>
  </si>
  <si>
    <t xml:space="preserve">Ουδέτερα </t>
  </si>
  <si>
    <t>Εξαρτάται</t>
  </si>
  <si>
    <t>Αρνητικά</t>
  </si>
  <si>
    <t xml:space="preserve">Αριθμ. Απαντησεων </t>
  </si>
  <si>
    <t xml:space="preserve">Σύνολ. Απαντησεων </t>
  </si>
  <si>
    <t xml:space="preserve">Σχόλια </t>
  </si>
  <si>
    <t>Σχόλια</t>
  </si>
  <si>
    <t>και τα δύο</t>
  </si>
  <si>
    <t>31–50 λίτρα</t>
  </si>
  <si>
    <t>71–100 λίτρα</t>
  </si>
  <si>
    <t>&gt;100 λίτρα</t>
  </si>
  <si>
    <t xml:space="preserve">ανάλογα με εργασία και  τύπο μηχανίματος  </t>
  </si>
  <si>
    <t>Τόνους/ώρα</t>
  </si>
  <si>
    <t>Στήλη1</t>
  </si>
  <si>
    <t xml:space="preserve">τρύπες /ώρα/γεωτρητικό </t>
  </si>
  <si>
    <t xml:space="preserve">με την παραδοχή πως γεμίζουν ακαριαία και δεν μετράμε το χρόνο φόρτισης </t>
  </si>
  <si>
    <t xml:space="preserve">Μέση Τιμή </t>
  </si>
  <si>
    <t xml:space="preserve">Αναγωγή στη μονόαδα μηχανήματος </t>
  </si>
  <si>
    <t xml:space="preserve">Εεκσκαφή και φόρτωση </t>
  </si>
  <si>
    <t xml:space="preserve">λίτρα/βάρδια </t>
  </si>
  <si>
    <t>λίτρα/βάρδια/μηχάνημα</t>
  </si>
  <si>
    <t>Μ.Τ.μονάδας/8ωρο</t>
  </si>
  <si>
    <t>λίτρα/ώρα/μηχανημα</t>
  </si>
  <si>
    <t xml:space="preserve">Εκσκαφή και φόρτωση </t>
  </si>
  <si>
    <t>Εξόρυξη</t>
  </si>
  <si>
    <t>λίτρα/ώρα/διατρητικό</t>
  </si>
  <si>
    <t>Τόνους/ώρα διάτρησης</t>
  </si>
  <si>
    <t>τόνοι ανατιναγμένου υλικού/λίτρο καυσίμου</t>
  </si>
  <si>
    <t>κατ εκτιμηση</t>
  </si>
  <si>
    <t>τόνους/ώρα</t>
  </si>
  <si>
    <t>Μέση Τιμή /8ωρο</t>
  </si>
  <si>
    <t>τόνους/μηχανιμα/ώρα</t>
  </si>
  <si>
    <t>λίτρα/ώρα</t>
  </si>
  <si>
    <t xml:space="preserve">λίτρα καυσίμου για την παραγωγή 1 τόνου υλικού </t>
  </si>
  <si>
    <t>λίτρα/μηχάνημα/ώρα</t>
  </si>
  <si>
    <t>κατ έκτίμηση</t>
  </si>
  <si>
    <t>Μ.Τ</t>
  </si>
  <si>
    <t>λίτρα/8ωρο/όχημα</t>
  </si>
  <si>
    <t>τόνοι/όχημα/διαδρομή</t>
  </si>
  <si>
    <t>km</t>
  </si>
  <si>
    <t>km/8ωρο</t>
  </si>
  <si>
    <t>klm/ώρα</t>
  </si>
  <si>
    <t>δηλαδή στην ώρα μεταφέρει :</t>
  </si>
  <si>
    <t>αν ημέση απόσταση ενός κύκλου φόρτησης είναι περίπου 1 km τότε εκτελέι περιπου 2.5 διαδρομές την ώρα</t>
  </si>
  <si>
    <t>τόνους/όχημα/ώρα</t>
  </si>
  <si>
    <t>Μεταφορά</t>
  </si>
  <si>
    <t>λίτρα/ώρα/όχημα</t>
  </si>
  <si>
    <t>Μελέτη (πρόχειρη) Κατανάλωσης Καυσίμου ανα Ομμάδα Παραγωγής</t>
  </si>
  <si>
    <t>Πρόχειρο για μελέτη κατανάλωσης</t>
  </si>
  <si>
    <t>Κατανάλωση καυσίμου λίτρα</t>
  </si>
  <si>
    <t>Ποσότητα υλικού tn/ 8ωρο</t>
  </si>
  <si>
    <t xml:space="preserve">Πρόχειρη Εκτίμση </t>
  </si>
  <si>
    <t>Κατανάλωση καυσίμου λίτρα/8ωρο</t>
  </si>
  <si>
    <t>Μ.Τ/8ωρο</t>
  </si>
  <si>
    <t>Μ.Τ/ώρα</t>
  </si>
  <si>
    <t>Θράυση</t>
  </si>
  <si>
    <t>Πρόχειρη Εκτίμση /8ώρο</t>
  </si>
  <si>
    <t>Ποσότητα υλικού tn</t>
  </si>
  <si>
    <t>1η Ομάδα</t>
  </si>
  <si>
    <t>2η Ομάδα</t>
  </si>
  <si>
    <t>3η Ομάδα</t>
  </si>
  <si>
    <t>4η Ομάδα</t>
  </si>
  <si>
    <t>Διαγράμματα  Κατανάλωσης Καυσίμου ανα Ομμάδα Παραγωγής</t>
  </si>
  <si>
    <t>Λίτρα καυσίμου για την παραγωγή 1 τόνου υλικού lt/tn</t>
  </si>
  <si>
    <t>Αθροιστικά: Λίτρα καυσίμου για την παραγωγή 1 τόνου υλικού  lt/tn</t>
  </si>
  <si>
    <t xml:space="preserve">Γενικα Χαρακτηριστικά Δείγματος </t>
  </si>
  <si>
    <t xml:space="preserve">Συμμετοχή ανάλογα με τη Μορφή Εργασίας </t>
  </si>
  <si>
    <t>Αναλυτικότερα οι Ειδικότητες</t>
  </si>
  <si>
    <t xml:space="preserve">Ετη Εμπειρείας Συμμετέχόντων </t>
  </si>
  <si>
    <t>Χειρ. γεωτρυπανιστών</t>
  </si>
  <si>
    <t>Χειρ. εκσκαφέων/φορτωτών</t>
  </si>
  <si>
    <t>Χειρ. Ντάμπερ</t>
  </si>
  <si>
    <t>Χειρ. Σπαστήρων</t>
  </si>
  <si>
    <t>Επιστ. &amp;  Διοικητικοί</t>
  </si>
  <si>
    <t>Χειρ. Εκσκ./Φορτ.</t>
  </si>
  <si>
    <r>
      <t>Αποσβέσεις</t>
    </r>
    <r>
      <rPr>
        <sz val="12"/>
        <color indexed="10"/>
        <rFont val="Calibri"/>
        <family val="2"/>
        <charset val="161"/>
      </rPr>
      <t xml:space="preserve"> Α</t>
    </r>
  </si>
  <si>
    <r>
      <t xml:space="preserve">Επισκευές-συντηρ/σεις-αντ/κα </t>
    </r>
    <r>
      <rPr>
        <sz val="12"/>
        <color indexed="10"/>
        <rFont val="Calibri"/>
        <family val="2"/>
        <charset val="161"/>
      </rPr>
      <t>(</t>
    </r>
    <r>
      <rPr>
        <b/>
        <sz val="12"/>
        <color indexed="10"/>
        <rFont val="Calibri"/>
        <family val="2"/>
        <charset val="161"/>
      </rPr>
      <t>Ε,Σ)</t>
    </r>
  </si>
  <si>
    <r>
      <t xml:space="preserve">Μισθώματα Μηχανημάτων </t>
    </r>
    <r>
      <rPr>
        <b/>
        <sz val="12"/>
        <color indexed="10"/>
        <rFont val="Calibri"/>
        <family val="2"/>
        <charset val="161"/>
      </rPr>
      <t>Μ</t>
    </r>
  </si>
  <si>
    <r>
      <t xml:space="preserve">Δαπάνες Υπεργολάβων </t>
    </r>
    <r>
      <rPr>
        <b/>
        <sz val="12"/>
        <color indexed="10"/>
        <rFont val="Calibri"/>
        <family val="2"/>
        <charset val="161"/>
      </rPr>
      <t>Υπερ</t>
    </r>
  </si>
  <si>
    <r>
      <t xml:space="preserve">Δαπάνες Μισθοδοσίας Εργ. </t>
    </r>
    <r>
      <rPr>
        <b/>
        <sz val="12"/>
        <color indexed="10"/>
        <rFont val="Calibri"/>
        <family val="2"/>
        <charset val="161"/>
      </rPr>
      <t>Εργ</t>
    </r>
  </si>
  <si>
    <t>Ημερίσιο κόστος λειτουργείας λατομέιου</t>
  </si>
  <si>
    <t>Ημ. Παρ. σε Μ.Τ. για 230 Εργάσιμες</t>
  </si>
  <si>
    <t>Κόστος ανά Μ.Τ.</t>
  </si>
  <si>
    <t>Ετήσια Παραγωγή σε Μ.Τ.</t>
  </si>
  <si>
    <t xml:space="preserve">ΣΥΝΟΛΙΚΕΣ ΔΑΠΑΝΕΣ </t>
  </si>
  <si>
    <r>
      <t xml:space="preserve">Σύνολο </t>
    </r>
    <r>
      <rPr>
        <sz val="11"/>
        <color indexed="10"/>
        <rFont val="Calibri"/>
        <family val="2"/>
        <charset val="161"/>
      </rPr>
      <t>Εργ.+Υπερ.</t>
    </r>
  </si>
  <si>
    <r>
      <t xml:space="preserve">Σύνολο </t>
    </r>
    <r>
      <rPr>
        <sz val="11"/>
        <color indexed="10"/>
        <rFont val="Calibri"/>
        <family val="2"/>
        <charset val="161"/>
      </rPr>
      <t>Μ+(Ε,Σ)+Α</t>
    </r>
  </si>
  <si>
    <t>Αναλώσιμα</t>
  </si>
  <si>
    <t xml:space="preserve">Λοιπές Δαπάνες </t>
  </si>
  <si>
    <t xml:space="preserve">Μισθώματα λατ.χώρων </t>
  </si>
  <si>
    <t xml:space="preserve">Τέλη ΟΤΑ </t>
  </si>
  <si>
    <t xml:space="preserve">Εκρηκτικά </t>
  </si>
  <si>
    <t>Ηλεκτρικό ρεύμα</t>
  </si>
  <si>
    <t xml:space="preserve">Πετρέλαιο </t>
  </si>
  <si>
    <t>Σύνολικός Μ.Ο. Α,Β,Γ,Δ</t>
  </si>
  <si>
    <t>Σύνολο %  Δ</t>
  </si>
  <si>
    <t>Σύνολο %  Γ</t>
  </si>
  <si>
    <t>Σύνολο %  Β</t>
  </si>
  <si>
    <t>Σύνολο %  Α</t>
  </si>
  <si>
    <t xml:space="preserve">ΠΕΡΙΟΔΟΣ </t>
  </si>
  <si>
    <t xml:space="preserve">Λατομείο Δ </t>
  </si>
  <si>
    <t xml:space="preserve">Λατομείου Γ </t>
  </si>
  <si>
    <t xml:space="preserve"> Λατομείου Β </t>
  </si>
  <si>
    <t xml:space="preserve"> Λατομείο Α  </t>
  </si>
  <si>
    <t>Γεωτρυπανιστές</t>
  </si>
  <si>
    <t>Απαντήσεις Γομωτών</t>
  </si>
  <si>
    <t>Χειριστές Εκσκαφέων και Φορτωτών</t>
  </si>
  <si>
    <t>Απαντήσεις Χειριστές Εκσκαφέων και Φορτωτών</t>
  </si>
  <si>
    <t>Χειριστές Νταμπερ</t>
  </si>
  <si>
    <t>Απαντήσεις Χειριστών Νταμπερ</t>
  </si>
  <si>
    <t xml:space="preserve">Χειριστές Σπαστήρα </t>
  </si>
  <si>
    <t>Απαντήσεις Χειριστών Σπαστήρα</t>
  </si>
  <si>
    <t>Άποψη για κοινό ερώτημα</t>
  </si>
  <si>
    <t>Σσυνδυαστικό ενεργειακό μοντέλο</t>
  </si>
  <si>
    <r>
      <rPr>
        <b/>
        <sz val="10"/>
        <color theme="1"/>
        <rFont val="Arial"/>
        <family val="2"/>
        <charset val="161"/>
      </rPr>
      <t>Ενότητα Α 
Εργασιακά Στοιχεία</t>
    </r>
    <r>
      <rPr>
        <sz val="10"/>
        <color theme="1"/>
        <rFont val="Arial"/>
        <family val="2"/>
        <charset val="161"/>
      </rPr>
      <t xml:space="preserve"> 
1.      Πόσα χρόνια εμπειρίας έχετε ως χειριστής εκσκαφέα ή φορτωτή;</t>
    </r>
  </si>
  <si>
    <r>
      <rPr>
        <b/>
        <sz val="10"/>
        <color theme="1"/>
        <rFont val="Arial"/>
        <family val="2"/>
        <charset val="161"/>
      </rPr>
      <t>Ενότητα Β 
Παραγωγή &amp; Κατανάλωση</t>
    </r>
    <r>
      <rPr>
        <sz val="10"/>
        <color theme="1"/>
        <rFont val="Arial"/>
        <family val="2"/>
        <charset val="161"/>
      </rPr>
      <t xml:space="preserve"> 
3.      Πόσους τόνους υλικού φορτώνετε ή εκσκάπτετε κατά μέσο όρο ανά 8ωρη εργασία;</t>
    </r>
  </si>
  <si>
    <r>
      <rPr>
        <b/>
        <sz val="10"/>
        <color theme="1"/>
        <rFont val="Arial"/>
        <family val="2"/>
        <charset val="161"/>
      </rPr>
      <t>Ενότητα Γ 
Τεχνικά Χαρακτηριστικά</t>
    </r>
    <r>
      <rPr>
        <sz val="10"/>
        <color theme="1"/>
        <rFont val="Arial"/>
        <family val="2"/>
        <charset val="161"/>
      </rPr>
      <t xml:space="preserve"> 
5.      Ποια είναι η κύρια χρήση του μηχανήματός σας στο λατομείο;</t>
    </r>
  </si>
  <si>
    <r>
      <rPr>
        <b/>
        <sz val="10"/>
        <color theme="1"/>
        <rFont val="Arial"/>
        <family val="2"/>
        <charset val="161"/>
      </rPr>
      <t>Ενότητα Δ 
Ασφάλεια και Περιβάλλον</t>
    </r>
    <r>
      <rPr>
        <sz val="10"/>
        <color theme="1"/>
        <rFont val="Arial"/>
        <family val="2"/>
        <charset val="161"/>
      </rPr>
      <t xml:space="preserve"> 
7.      Έχετε αντιμετωπίσει προβλήματα θορύβου, σκόνης ή δονήσεων κατά τη χρήση του μηχανήματος;</t>
    </r>
  </si>
  <si>
    <r>
      <rPr>
        <b/>
        <sz val="10"/>
        <color theme="1"/>
        <rFont val="Arial"/>
        <family val="2"/>
        <charset val="161"/>
      </rPr>
      <t>11. Έχετε ενημερωθεί ή έχετε εμπειρία από ηλεκτροκίνητα ή υβριδικά μηχανήματα (εκσκαφείς ή φορτωτές);</t>
    </r>
    <r>
      <rPr>
        <sz val="10"/>
        <color theme="1"/>
        <rFont val="Arial"/>
        <family val="2"/>
        <charset val="161"/>
      </rPr>
      <t xml:space="preserve">
 </t>
    </r>
  </si>
  <si>
    <t>Βοηθητικός Πίνακας για Υπολογισμούς</t>
  </si>
  <si>
    <t>ΜΕΛΕΤΗ ΚΟΣΤΟΥΣ ΠΑΡΑΓΩΓΗΣ ΛΑΤΟΜΕΙΩΝ</t>
  </si>
  <si>
    <t>Χειριστές Γεωτρυπανικών Μηχ.</t>
  </si>
  <si>
    <t>Χειρ. Εκσκ. + Φορτωτών</t>
  </si>
  <si>
    <t>Χειρ. Εκσκαφέων</t>
  </si>
  <si>
    <t>Χειρ. Φορτωτή</t>
  </si>
  <si>
    <t>Μηχ/κος εξόρυξης &amp; παραγωγής</t>
  </si>
  <si>
    <t>Περιβ/λόγος</t>
  </si>
  <si>
    <t>Μηχ. Μηχ/κός</t>
  </si>
  <si>
    <t>Διοικητικός Οικον/γος</t>
  </si>
  <si>
    <t>Τεχνικά και Ενεργειακά Χαρακτηριστικά Γεωτρυπανιστών</t>
  </si>
  <si>
    <t>Ομάδα Εργαζομένων</t>
  </si>
  <si>
    <t>Μ.Ο. Εμπειρίας</t>
  </si>
  <si>
    <t>Τύπος Μηχανήματος</t>
  </si>
  <si>
    <t>Κατανάλωση (ανά βάρδια)</t>
  </si>
  <si>
    <t>Παραγωγή</t>
  </si>
  <si>
    <t>Συντήρηση</t>
  </si>
  <si>
    <t>Τεχνολογική Εξοικείωση</t>
  </si>
  <si>
    <t>Στάση για ΑΠΕ</t>
  </si>
  <si>
    <t>150–250 λίτρα</t>
  </si>
  <si>
    <t>έως 40m/h</t>
  </si>
  <si>
    <t>κυμαινόμενη</t>
  </si>
  <si>
    <t>50% θετικοί</t>
  </si>
  <si>
    <t>Χειροκίνητο ANFO</t>
  </si>
  <si>
    <t>&gt;500t</t>
  </si>
  <si>
    <t>Υψηλή (75% εκπαίδευση)</t>
  </si>
  <si>
    <t>Εκσκαφείς/Φορτωτές</t>
  </si>
  <si>
    <t>&gt;6 έτη</t>
  </si>
  <si>
    <t>Ντιζελ</t>
  </si>
  <si>
    <t>71–100+ λίτρα</t>
  </si>
  <si>
    <t>έως &gt;1000t</t>
  </si>
  <si>
    <t>μηνιαία / βάσει ωρών</t>
  </si>
  <si>
    <t>Χαμηλή</t>
  </si>
  <si>
    <t>Μικτά</t>
  </si>
  <si>
    <t>Ντάμπερ</t>
  </si>
  <si>
    <t>&gt;40t διαδρομή</t>
  </si>
  <si>
    <t>μηνιαία</t>
  </si>
  <si>
    <t>Πολύ χαμηλή</t>
  </si>
  <si>
    <t>Σπαστήρες</t>
  </si>
  <si>
    <t>Ντιζελ/Ηλ.</t>
  </si>
  <si>
    <t>&gt;200 lt ή 300 kWh</t>
  </si>
  <si>
    <t>&gt;2000t</t>
  </si>
  <si>
    <t>εβδομαδιαία</t>
  </si>
  <si>
    <t>Μικτή</t>
  </si>
  <si>
    <t>Διχασμένη</t>
  </si>
  <si>
    <t>Τεχνικό προσωπικό</t>
  </si>
  <si>
    <t>Διαφέρει</t>
  </si>
  <si>
    <t>Υψηλή (6,7/10)</t>
  </si>
  <si>
    <t>58% θετικοί</t>
  </si>
  <si>
    <t xml:space="preserve">Κοινά Συγκριτικά Στοιχεία </t>
  </si>
  <si>
    <t>Απαντήσεις Γεωτρυπανιστων</t>
  </si>
  <si>
    <t>Κόστος ενέργειας ανα Μ.Τ.</t>
  </si>
  <si>
    <t xml:space="preserve">Συνολικές Δαπάνες για ενέργεια </t>
  </si>
  <si>
    <t xml:space="preserve">μέσος όρος ετών </t>
  </si>
  <si>
    <r>
      <t xml:space="preserve">Κατανάλωση ενέργειας σε </t>
    </r>
    <r>
      <rPr>
        <sz val="22"/>
        <color theme="1"/>
        <rFont val="Calibri"/>
        <family val="2"/>
        <charset val="161"/>
      </rPr>
      <t>€</t>
    </r>
    <r>
      <rPr>
        <sz val="22"/>
        <color theme="1"/>
        <rFont val="Calibri"/>
        <family val="2"/>
        <charset val="161"/>
        <scheme val="minor"/>
      </rPr>
      <t xml:space="preserve"> /Μ.Τ. </t>
    </r>
  </si>
  <si>
    <t xml:space="preserve">μέχρι την.Εκσκαφή και φόρτωση </t>
  </si>
  <si>
    <t>μέχρι την Μεταφορά</t>
  </si>
  <si>
    <t>μέχρι την Θράυση</t>
  </si>
  <si>
    <t>αθροισμα μ.ο. ανα χρήση</t>
  </si>
  <si>
    <t>σύνολική παραγωγή όλων των  λατομείων</t>
  </si>
  <si>
    <t>σύνολο κόστους</t>
  </si>
  <si>
    <t>μεσος όρος κόστους αναλατομείο</t>
  </si>
  <si>
    <r>
      <rPr>
        <sz val="8"/>
        <color theme="1"/>
        <rFont val="Calibri"/>
        <family val="2"/>
        <charset val="161"/>
        <scheme val="minor"/>
      </rPr>
      <t>σταθμισμένος μέσος</t>
    </r>
    <r>
      <rPr>
        <sz val="11"/>
        <color theme="1"/>
        <rFont val="Calibri"/>
        <family val="2"/>
        <charset val="161"/>
        <scheme val="minor"/>
      </rPr>
      <t xml:space="preserve"> </t>
    </r>
  </si>
</sst>
</file>

<file path=xl/styles.xml><?xml version="1.0" encoding="utf-8"?>
<styleSheet xmlns="http://schemas.openxmlformats.org/spreadsheetml/2006/main">
  <numFmts count="1">
    <numFmt numFmtId="164" formatCode="m/d/yyyy\ h:mm:ss"/>
  </numFmts>
  <fonts count="45">
    <font>
      <sz val="11"/>
      <color theme="1"/>
      <name val="Calibri"/>
      <family val="2"/>
      <charset val="161"/>
      <scheme val="minor"/>
    </font>
    <font>
      <b/>
      <sz val="12"/>
      <name val="Times New Roman"/>
      <family val="1"/>
      <charset val="161"/>
    </font>
    <font>
      <sz val="12"/>
      <name val="Times New Roman"/>
      <family val="1"/>
      <charset val="161"/>
    </font>
    <font>
      <sz val="10"/>
      <color theme="1"/>
      <name val="Calibri"/>
      <family val="2"/>
      <charset val="161"/>
      <scheme val="minor"/>
    </font>
    <font>
      <b/>
      <sz val="10"/>
      <color theme="1"/>
      <name val="Arial"/>
      <family val="2"/>
      <charset val="161"/>
    </font>
    <font>
      <sz val="10"/>
      <color theme="1"/>
      <name val="Arial"/>
      <family val="2"/>
      <charset val="161"/>
    </font>
    <font>
      <b/>
      <sz val="11"/>
      <color theme="1"/>
      <name val="Calibri"/>
      <family val="2"/>
      <charset val="161"/>
      <scheme val="minor"/>
    </font>
    <font>
      <sz val="7.5"/>
      <color theme="1"/>
      <name val="Calibri"/>
      <family val="2"/>
      <charset val="161"/>
      <scheme val="minor"/>
    </font>
    <font>
      <b/>
      <sz val="7.5"/>
      <color theme="1"/>
      <name val="Arial"/>
      <family val="2"/>
      <charset val="161"/>
    </font>
    <font>
      <sz val="7.5"/>
      <color theme="1"/>
      <name val="Arial"/>
      <family val="2"/>
      <charset val="161"/>
    </font>
    <font>
      <sz val="12"/>
      <color rgb="FF0000FF"/>
      <name val="Cambria"/>
      <family val="1"/>
      <charset val="161"/>
    </font>
    <font>
      <b/>
      <sz val="10"/>
      <color theme="1"/>
      <name val="Calibri"/>
      <family val="2"/>
      <charset val="161"/>
      <scheme val="minor"/>
    </font>
    <font>
      <i/>
      <sz val="10"/>
      <color theme="1"/>
      <name val="Arial"/>
      <family val="2"/>
      <charset val="161"/>
    </font>
    <font>
      <sz val="11"/>
      <color rgb="FF006100"/>
      <name val="Calibri"/>
      <family val="2"/>
      <charset val="161"/>
      <scheme val="minor"/>
    </font>
    <font>
      <sz val="11"/>
      <color rgb="FF9C0006"/>
      <name val="Calibri"/>
      <family val="2"/>
      <charset val="161"/>
      <scheme val="minor"/>
    </font>
    <font>
      <sz val="11"/>
      <color rgb="FF9C6500"/>
      <name val="Calibri"/>
      <family val="2"/>
      <charset val="161"/>
      <scheme val="minor"/>
    </font>
    <font>
      <sz val="11"/>
      <color theme="1"/>
      <name val="Calibri"/>
      <family val="2"/>
      <charset val="161"/>
      <scheme val="minor"/>
    </font>
    <font>
      <b/>
      <sz val="18"/>
      <color theme="3"/>
      <name val="Cambria"/>
      <family val="2"/>
      <charset val="161"/>
      <scheme val="major"/>
    </font>
    <font>
      <sz val="11"/>
      <color theme="0"/>
      <name val="Calibri"/>
      <family val="2"/>
      <charset val="161"/>
      <scheme val="minor"/>
    </font>
    <font>
      <sz val="11"/>
      <name val="Calibri"/>
      <family val="2"/>
      <charset val="161"/>
      <scheme val="minor"/>
    </font>
    <font>
      <sz val="10"/>
      <name val="Times New Roman"/>
      <family val="1"/>
      <charset val="161"/>
    </font>
    <font>
      <sz val="9"/>
      <name val="Times New Roman"/>
      <family val="1"/>
      <charset val="161"/>
    </font>
    <font>
      <sz val="11"/>
      <name val="Times New Roman"/>
      <family val="1"/>
      <charset val="161"/>
    </font>
    <font>
      <sz val="9"/>
      <color theme="1"/>
      <name val="Calibri"/>
      <family val="2"/>
      <charset val="161"/>
      <scheme val="minor"/>
    </font>
    <font>
      <b/>
      <sz val="9"/>
      <color theme="1"/>
      <name val="Calibri"/>
      <family val="2"/>
      <charset val="161"/>
      <scheme val="minor"/>
    </font>
    <font>
      <sz val="12"/>
      <name val="Calibri"/>
      <family val="2"/>
      <charset val="161"/>
    </font>
    <font>
      <b/>
      <sz val="14"/>
      <name val="Calibri"/>
      <family val="2"/>
      <charset val="161"/>
      <scheme val="minor"/>
    </font>
    <font>
      <b/>
      <sz val="12"/>
      <color rgb="FF0000FF"/>
      <name val="Cambria"/>
      <family val="1"/>
      <charset val="161"/>
    </font>
    <font>
      <sz val="12"/>
      <color rgb="FF9C0006"/>
      <name val="Calibri"/>
      <family val="2"/>
      <charset val="161"/>
      <scheme val="minor"/>
    </font>
    <font>
      <sz val="22"/>
      <color theme="1"/>
      <name val="Calibri"/>
      <family val="2"/>
      <charset val="161"/>
      <scheme val="minor"/>
    </font>
    <font>
      <sz val="18"/>
      <color theme="1"/>
      <name val="Calibri"/>
      <family val="2"/>
      <charset val="161"/>
      <scheme val="minor"/>
    </font>
    <font>
      <sz val="12"/>
      <color theme="1"/>
      <name val="Calibri"/>
      <family val="2"/>
      <charset val="161"/>
      <scheme val="minor"/>
    </font>
    <font>
      <sz val="18"/>
      <color theme="0"/>
      <name val="Calibri"/>
      <family val="2"/>
      <charset val="161"/>
      <scheme val="minor"/>
    </font>
    <font>
      <sz val="20"/>
      <color theme="1"/>
      <name val="Calibri"/>
      <family val="2"/>
      <charset val="161"/>
      <scheme val="minor"/>
    </font>
    <font>
      <sz val="12"/>
      <name val="Calibri"/>
      <family val="2"/>
      <charset val="161"/>
      <scheme val="minor"/>
    </font>
    <font>
      <sz val="12"/>
      <color indexed="10"/>
      <name val="Calibri"/>
      <family val="2"/>
      <charset val="161"/>
    </font>
    <font>
      <b/>
      <sz val="12"/>
      <color indexed="10"/>
      <name val="Calibri"/>
      <family val="2"/>
      <charset val="161"/>
    </font>
    <font>
      <b/>
      <i/>
      <sz val="11"/>
      <color rgb="FF000000"/>
      <name val="Calibri"/>
      <family val="2"/>
      <charset val="161"/>
      <scheme val="minor"/>
    </font>
    <font>
      <b/>
      <sz val="10"/>
      <color rgb="FF000000"/>
      <name val="Calibri"/>
      <family val="2"/>
      <charset val="161"/>
      <scheme val="minor"/>
    </font>
    <font>
      <sz val="11"/>
      <color indexed="10"/>
      <name val="Calibri"/>
      <family val="2"/>
      <charset val="161"/>
    </font>
    <font>
      <b/>
      <sz val="12"/>
      <color theme="1"/>
      <name val="Calibri"/>
      <family val="2"/>
      <charset val="161"/>
      <scheme val="minor"/>
    </font>
    <font>
      <sz val="22"/>
      <color theme="1"/>
      <name val="Calibri"/>
      <family val="2"/>
      <charset val="161"/>
    </font>
    <font>
      <sz val="9"/>
      <color rgb="FF365F91"/>
      <name val="Cambria"/>
      <family val="1"/>
      <charset val="161"/>
    </font>
    <font>
      <sz val="8"/>
      <color theme="1"/>
      <name val="Calibri"/>
      <family val="2"/>
      <charset val="161"/>
      <scheme val="minor"/>
    </font>
    <font>
      <sz val="8"/>
      <color rgb="FF365F91"/>
      <name val="Cambria"/>
      <family val="1"/>
      <charset val="16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FFCC"/>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7" tint="0.79998168889431442"/>
        <bgColor indexed="65"/>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theme="8" tint="0.39997558519241921"/>
        <bgColor indexed="64"/>
      </patternFill>
    </fill>
    <fill>
      <patternFill patternType="solid">
        <fgColor theme="2" tint="-9.9978637043366805E-2"/>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9"/>
        <bgColor indexed="64"/>
      </patternFill>
    </fill>
    <fill>
      <patternFill patternType="solid">
        <fgColor theme="5"/>
        <bgColor indexed="64"/>
      </patternFill>
    </fill>
    <fill>
      <patternFill patternType="solid">
        <fgColor rgb="FF7030A0"/>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5"/>
      </patternFill>
    </fill>
    <fill>
      <patternFill patternType="solid">
        <fgColor rgb="FFD3DFEE"/>
        <bgColor indexed="64"/>
      </patternFill>
    </fill>
  </fills>
  <borders count="7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442F65"/>
      </left>
      <right style="thin">
        <color rgb="FF5B3F86"/>
      </right>
      <top style="thin">
        <color rgb="FF442F65"/>
      </top>
      <bottom style="thin">
        <color rgb="FF442F65"/>
      </bottom>
      <diagonal/>
    </border>
    <border>
      <left style="thin">
        <color rgb="FF5B3F86"/>
      </left>
      <right style="thin">
        <color rgb="FF5B3F86"/>
      </right>
      <top style="thin">
        <color rgb="FF442F65"/>
      </top>
      <bottom style="thin">
        <color rgb="FF442F65"/>
      </bottom>
      <diagonal/>
    </border>
    <border>
      <left style="thin">
        <color rgb="FF5B3F86"/>
      </left>
      <right style="thin">
        <color rgb="FF442F65"/>
      </right>
      <top style="thin">
        <color rgb="FF442F65"/>
      </top>
      <bottom style="thin">
        <color rgb="FF442F65"/>
      </bottom>
      <diagonal/>
    </border>
    <border>
      <left style="thin">
        <color rgb="FF442F65"/>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442F65"/>
      </right>
      <top style="thin">
        <color rgb="FFFFFFFF"/>
      </top>
      <bottom style="thin">
        <color rgb="FFFFFFFF"/>
      </bottom>
      <diagonal/>
    </border>
    <border>
      <left style="thin">
        <color rgb="FF442F65"/>
      </left>
      <right style="thin">
        <color rgb="FFF8F9FA"/>
      </right>
      <top style="thin">
        <color rgb="FFF8F9FA"/>
      </top>
      <bottom style="thin">
        <color rgb="FFF8F9FA"/>
      </bottom>
      <diagonal/>
    </border>
    <border>
      <left style="thin">
        <color rgb="FFF8F9FA"/>
      </left>
      <right style="thin">
        <color rgb="FFF8F9FA"/>
      </right>
      <top style="thin">
        <color rgb="FFF8F9FA"/>
      </top>
      <bottom style="thin">
        <color rgb="FFF8F9FA"/>
      </bottom>
      <diagonal/>
    </border>
    <border>
      <left style="thin">
        <color rgb="FFF8F9FA"/>
      </left>
      <right style="thin">
        <color rgb="FF442F65"/>
      </right>
      <top style="thin">
        <color rgb="FFF8F9FA"/>
      </top>
      <bottom style="thin">
        <color rgb="FFF8F9FA"/>
      </bottom>
      <diagonal/>
    </border>
    <border>
      <left style="thin">
        <color rgb="FF442F65"/>
      </left>
      <right style="thin">
        <color rgb="FFF8F9FA"/>
      </right>
      <top style="thin">
        <color rgb="FFF8F9FA"/>
      </top>
      <bottom style="thin">
        <color rgb="FF442F65"/>
      </bottom>
      <diagonal/>
    </border>
    <border>
      <left style="thin">
        <color rgb="FFF8F9FA"/>
      </left>
      <right style="thin">
        <color rgb="FFF8F9FA"/>
      </right>
      <top style="thin">
        <color rgb="FFF8F9FA"/>
      </top>
      <bottom style="thin">
        <color rgb="FF442F65"/>
      </bottom>
      <diagonal/>
    </border>
    <border>
      <left style="thin">
        <color rgb="FFF8F9FA"/>
      </left>
      <right style="thin">
        <color rgb="FF442F65"/>
      </right>
      <top style="thin">
        <color rgb="FFF8F9FA"/>
      </top>
      <bottom style="thin">
        <color rgb="FF442F65"/>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rgb="FFB2B2B2"/>
      </left>
      <right style="medium">
        <color indexed="64"/>
      </right>
      <top style="medium">
        <color indexed="64"/>
      </top>
      <bottom style="medium">
        <color indexed="64"/>
      </bottom>
      <diagonal/>
    </border>
    <border>
      <left style="thin">
        <color rgb="FFB2B2B2"/>
      </left>
      <right style="thin">
        <color rgb="FFB2B2B2"/>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diagonal/>
    </border>
    <border>
      <left/>
      <right/>
      <top/>
      <bottom style="thin">
        <color rgb="FF442F65"/>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s>
  <cellStyleXfs count="11">
    <xf numFmtId="0" fontId="0" fillId="0" borderId="0"/>
    <xf numFmtId="0" fontId="13" fillId="2" borderId="0" applyNumberFormat="0" applyBorder="0" applyAlignment="0" applyProtection="0"/>
    <xf numFmtId="0" fontId="14" fillId="3" borderId="0" applyNumberFormat="0" applyBorder="0" applyAlignment="0" applyProtection="0"/>
    <xf numFmtId="0" fontId="15" fillId="4" borderId="0" applyNumberFormat="0" applyBorder="0" applyAlignment="0" applyProtection="0"/>
    <xf numFmtId="0" fontId="17" fillId="0" borderId="0" applyNumberFormat="0" applyFill="0" applyBorder="0" applyAlignment="0" applyProtection="0"/>
    <xf numFmtId="0" fontId="16" fillId="5" borderId="36" applyNumberFormat="0" applyFont="0" applyAlignment="0" applyProtection="0"/>
    <xf numFmtId="0" fontId="16" fillId="6" borderId="0" applyNumberFormat="0" applyBorder="0" applyAlignment="0" applyProtection="0"/>
    <xf numFmtId="0" fontId="18"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8" fillId="31" borderId="0" applyNumberFormat="0" applyBorder="0" applyAlignment="0" applyProtection="0"/>
  </cellStyleXfs>
  <cellXfs count="602">
    <xf numFmtId="0" fontId="0" fillId="0" borderId="0" xfId="0"/>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0" fillId="0" borderId="0" xfId="0" applyFont="1" applyAlignment="1"/>
    <xf numFmtId="164" fontId="3" fillId="0" borderId="15" xfId="0" applyNumberFormat="1" applyFont="1" applyBorder="1" applyAlignment="1">
      <alignment vertical="center"/>
    </xf>
    <xf numFmtId="0" fontId="3" fillId="0" borderId="16" xfId="0" applyFont="1" applyBorder="1" applyAlignment="1">
      <alignment vertical="center"/>
    </xf>
    <xf numFmtId="0" fontId="3" fillId="0" borderId="17" xfId="0" applyFont="1" applyBorder="1" applyAlignment="1">
      <alignment vertical="center"/>
    </xf>
    <xf numFmtId="164" fontId="3" fillId="0" borderId="18" xfId="0" applyNumberFormat="1"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164" fontId="3" fillId="0" borderId="21" xfId="0" applyNumberFormat="1" applyFont="1" applyBorder="1" applyAlignment="1">
      <alignment vertical="center"/>
    </xf>
    <xf numFmtId="0" fontId="3" fillId="0" borderId="22" xfId="0" applyFont="1" applyBorder="1"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2" fillId="0" borderId="0" xfId="0" applyFont="1" applyAlignment="1">
      <alignment horizontal="center" vertical="center" wrapText="1"/>
    </xf>
    <xf numFmtId="9" fontId="2" fillId="0" borderId="5" xfId="0" applyNumberFormat="1" applyFont="1" applyBorder="1" applyAlignment="1">
      <alignment horizontal="center" vertical="center" wrapText="1"/>
    </xf>
    <xf numFmtId="0" fontId="0" fillId="0" borderId="4" xfId="0" applyBorder="1" applyAlignment="1">
      <alignment vertical="center" wrapText="1"/>
    </xf>
    <xf numFmtId="0" fontId="2" fillId="0" borderId="2" xfId="0" applyFont="1" applyBorder="1" applyAlignment="1">
      <alignment horizontal="center" vertical="center" wrapText="1"/>
    </xf>
    <xf numFmtId="9" fontId="2" fillId="0" borderId="3"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2" fillId="0" borderId="7" xfId="0" applyFont="1" applyBorder="1" applyAlignment="1">
      <alignment horizontal="center" vertical="center" wrapText="1"/>
    </xf>
    <xf numFmtId="9" fontId="2" fillId="0" borderId="8" xfId="0" applyNumberFormat="1" applyFont="1" applyBorder="1" applyAlignment="1">
      <alignment horizontal="center" vertical="center" wrapText="1"/>
    </xf>
    <xf numFmtId="0" fontId="0" fillId="0" borderId="9" xfId="0" applyBorder="1" applyAlignment="1">
      <alignment vertical="center" wrapText="1"/>
    </xf>
    <xf numFmtId="0" fontId="2" fillId="0" borderId="10" xfId="0" applyFont="1" applyBorder="1" applyAlignment="1">
      <alignment horizontal="center" vertical="center" wrapText="1"/>
    </xf>
    <xf numFmtId="9" fontId="2" fillId="0" borderId="11" xfId="0" applyNumberFormat="1" applyFont="1" applyBorder="1" applyAlignment="1">
      <alignment horizontal="center" vertical="center" wrapText="1"/>
    </xf>
    <xf numFmtId="0" fontId="0" fillId="0" borderId="0" xfId="0" applyAlignment="1">
      <alignment vertical="center"/>
    </xf>
    <xf numFmtId="0" fontId="6" fillId="0" borderId="25"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5" xfId="0" applyFont="1" applyBorder="1" applyAlignment="1">
      <alignment horizontal="center" vertic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2" fillId="0" borderId="7" xfId="0" applyFont="1" applyBorder="1" applyAlignment="1">
      <alignment horizontal="center" wrapText="1"/>
    </xf>
    <xf numFmtId="9" fontId="2" fillId="0" borderId="8" xfId="0" applyNumberFormat="1" applyFont="1" applyBorder="1" applyAlignment="1">
      <alignment horizontal="center" wrapText="1"/>
    </xf>
    <xf numFmtId="0" fontId="0" fillId="0" borderId="4" xfId="0" applyBorder="1" applyAlignment="1">
      <alignment wrapText="1"/>
    </xf>
    <xf numFmtId="0" fontId="2" fillId="0" borderId="0" xfId="0" applyFont="1" applyAlignment="1">
      <alignment horizontal="center" wrapText="1"/>
    </xf>
    <xf numFmtId="10" fontId="2" fillId="0" borderId="5" xfId="0" applyNumberFormat="1" applyFont="1" applyBorder="1" applyAlignment="1">
      <alignment horizontal="center" wrapText="1"/>
    </xf>
    <xf numFmtId="0" fontId="0" fillId="0" borderId="9" xfId="0" applyBorder="1" applyAlignment="1">
      <alignment wrapText="1"/>
    </xf>
    <xf numFmtId="0" fontId="2" fillId="0" borderId="10" xfId="0" applyFont="1" applyBorder="1" applyAlignment="1">
      <alignment horizontal="center" wrapText="1"/>
    </xf>
    <xf numFmtId="10" fontId="2" fillId="0" borderId="11" xfId="0" applyNumberFormat="1" applyFont="1" applyBorder="1" applyAlignment="1">
      <alignment horizontal="center" wrapText="1"/>
    </xf>
    <xf numFmtId="0" fontId="1" fillId="0" borderId="4" xfId="0" applyFont="1" applyBorder="1" applyAlignment="1">
      <alignment horizontal="center" wrapText="1"/>
    </xf>
    <xf numFmtId="10" fontId="2" fillId="0" borderId="8" xfId="0" applyNumberFormat="1" applyFont="1" applyBorder="1" applyAlignment="1">
      <alignment horizontal="center" wrapText="1"/>
    </xf>
    <xf numFmtId="9" fontId="2" fillId="0" borderId="5" xfId="0" applyNumberFormat="1" applyFont="1" applyBorder="1" applyAlignment="1">
      <alignment horizontal="center" wrapText="1"/>
    </xf>
    <xf numFmtId="9" fontId="2" fillId="0" borderId="11" xfId="0" applyNumberFormat="1" applyFont="1" applyBorder="1" applyAlignment="1">
      <alignment horizontal="center" wrapText="1"/>
    </xf>
    <xf numFmtId="0" fontId="0" fillId="0" borderId="24" xfId="0" applyFont="1" applyBorder="1" applyAlignment="1">
      <alignment horizontal="center"/>
    </xf>
    <xf numFmtId="0" fontId="7" fillId="0" borderId="24" xfId="0" applyFont="1" applyBorder="1"/>
    <xf numFmtId="164" fontId="3" fillId="0" borderId="24" xfId="0" applyNumberFormat="1" applyFont="1" applyBorder="1" applyAlignment="1">
      <alignment horizontal="center"/>
    </xf>
    <xf numFmtId="0" fontId="3" fillId="0" borderId="24" xfId="0" applyFont="1" applyBorder="1" applyAlignment="1">
      <alignment horizontal="center"/>
    </xf>
    <xf numFmtId="0" fontId="0" fillId="0" borderId="24" xfId="0" applyBorder="1"/>
    <xf numFmtId="0" fontId="7" fillId="0" borderId="0" xfId="0" applyFont="1" applyBorder="1"/>
    <xf numFmtId="0" fontId="0" fillId="0" borderId="0" xfId="0" applyBorder="1"/>
    <xf numFmtId="0" fontId="6" fillId="0" borderId="28" xfId="0" applyFont="1" applyBorder="1" applyAlignment="1">
      <alignment horizontal="center" vertical="center" wrapText="1"/>
    </xf>
    <xf numFmtId="0" fontId="0" fillId="0" borderId="0" xfId="0" applyBorder="1" applyAlignment="1">
      <alignment horizontal="center" vertical="center" wrapText="1"/>
    </xf>
    <xf numFmtId="0" fontId="0" fillId="0" borderId="28"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0" xfId="0" applyAlignment="1">
      <alignment horizontal="center" vertical="center"/>
    </xf>
    <xf numFmtId="0" fontId="3" fillId="0" borderId="24" xfId="0" applyFont="1" applyBorder="1" applyAlignment="1">
      <alignment horizontal="center" vertical="center"/>
    </xf>
    <xf numFmtId="9" fontId="0" fillId="0" borderId="29" xfId="0" applyNumberFormat="1" applyBorder="1" applyAlignment="1">
      <alignment horizontal="center" vertical="center" wrapText="1"/>
    </xf>
    <xf numFmtId="9" fontId="0" fillId="0" borderId="32" xfId="0" applyNumberFormat="1" applyBorder="1" applyAlignment="1">
      <alignment horizontal="center" vertical="center" wrapText="1"/>
    </xf>
    <xf numFmtId="0" fontId="0" fillId="0" borderId="26" xfId="0" applyBorder="1" applyAlignment="1">
      <alignment horizontal="center" vertical="center" wrapText="1"/>
    </xf>
    <xf numFmtId="9" fontId="0" fillId="0" borderId="27" xfId="0" applyNumberFormat="1" applyBorder="1" applyAlignment="1">
      <alignment horizontal="center" vertical="center" wrapText="1"/>
    </xf>
    <xf numFmtId="0" fontId="3" fillId="0" borderId="13" xfId="0" applyFont="1" applyBorder="1" applyAlignment="1">
      <alignment horizontal="center" vertical="center"/>
    </xf>
    <xf numFmtId="0" fontId="3" fillId="0" borderId="16" xfId="0" applyFont="1" applyBorder="1" applyAlignment="1">
      <alignment horizontal="center" vertical="center"/>
    </xf>
    <xf numFmtId="0" fontId="3" fillId="0" borderId="19" xfId="0" applyFont="1" applyBorder="1" applyAlignment="1">
      <alignment horizontal="center" vertical="center"/>
    </xf>
    <xf numFmtId="0" fontId="3" fillId="0" borderId="22" xfId="0" applyFont="1" applyBorder="1" applyAlignment="1">
      <alignment horizontal="center" vertical="center"/>
    </xf>
    <xf numFmtId="0" fontId="0" fillId="0" borderId="0" xfId="0" applyBorder="1" applyAlignment="1">
      <alignment horizontal="center" vertical="center"/>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2"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12" xfId="0" applyFont="1" applyBorder="1" applyAlignment="1">
      <alignment horizontal="center" vertical="center"/>
    </xf>
    <xf numFmtId="0" fontId="3" fillId="0" borderId="14" xfId="0" applyFont="1" applyBorder="1" applyAlignment="1">
      <alignment horizontal="center" vertical="center"/>
    </xf>
    <xf numFmtId="0" fontId="0" fillId="0" borderId="0" xfId="0" applyFont="1" applyAlignment="1">
      <alignment horizontal="center"/>
    </xf>
    <xf numFmtId="164" fontId="3" fillId="0" borderId="15" xfId="0" applyNumberFormat="1" applyFont="1" applyBorder="1" applyAlignment="1">
      <alignment horizontal="center" vertical="center"/>
    </xf>
    <xf numFmtId="0" fontId="3" fillId="0" borderId="17" xfId="0" applyFont="1" applyBorder="1" applyAlignment="1">
      <alignment horizontal="center" vertical="center"/>
    </xf>
    <xf numFmtId="164" fontId="3" fillId="0" borderId="18" xfId="0" applyNumberFormat="1" applyFont="1" applyBorder="1" applyAlignment="1">
      <alignment horizontal="center" vertical="center"/>
    </xf>
    <xf numFmtId="0" fontId="3" fillId="0" borderId="20" xfId="0" applyFont="1" applyBorder="1" applyAlignment="1">
      <alignment horizontal="center" vertical="center"/>
    </xf>
    <xf numFmtId="164" fontId="3" fillId="0" borderId="21" xfId="0" applyNumberFormat="1" applyFont="1" applyBorder="1" applyAlignment="1">
      <alignment horizontal="center" vertical="center"/>
    </xf>
    <xf numFmtId="0" fontId="3" fillId="0" borderId="23" xfId="0" applyFont="1" applyBorder="1" applyAlignment="1">
      <alignment horizontal="center" vertical="center"/>
    </xf>
    <xf numFmtId="0" fontId="3" fillId="0" borderId="0" xfId="0" applyFont="1" applyAlignment="1">
      <alignment horizontal="center"/>
    </xf>
    <xf numFmtId="0" fontId="11" fillId="0" borderId="0" xfId="0" applyFont="1" applyAlignment="1">
      <alignment horizontal="center"/>
    </xf>
    <xf numFmtId="164" fontId="3" fillId="0" borderId="0" xfId="0" applyNumberFormat="1" applyFont="1" applyAlignment="1">
      <alignment horizontal="center"/>
    </xf>
    <xf numFmtId="9" fontId="3" fillId="0" borderId="0" xfId="0" applyNumberFormat="1" applyFont="1" applyAlignment="1">
      <alignment horizontal="center"/>
    </xf>
    <xf numFmtId="0" fontId="1" fillId="0" borderId="9" xfId="0" applyFont="1" applyBorder="1" applyAlignment="1">
      <alignment horizontal="center" vertical="center" wrapText="1"/>
    </xf>
    <xf numFmtId="0" fontId="2" fillId="0" borderId="0" xfId="0" applyFont="1" applyBorder="1" applyAlignment="1">
      <alignment horizontal="center" vertical="center" wrapText="1"/>
    </xf>
    <xf numFmtId="0" fontId="13" fillId="2" borderId="24" xfId="1" applyBorder="1" applyAlignment="1">
      <alignment horizontal="center" vertical="center" wrapText="1"/>
    </xf>
    <xf numFmtId="0" fontId="6" fillId="0" borderId="24" xfId="0" applyFont="1" applyBorder="1" applyAlignment="1">
      <alignment horizontal="center" vertical="center" wrapText="1"/>
    </xf>
    <xf numFmtId="0" fontId="0" fillId="0" borderId="24" xfId="0" applyBorder="1" applyAlignment="1">
      <alignment horizontal="center" vertical="center" wrapText="1"/>
    </xf>
    <xf numFmtId="0" fontId="1" fillId="0" borderId="0" xfId="0" applyFont="1" applyFill="1" applyBorder="1" applyAlignment="1">
      <alignment horizontal="center" vertical="center"/>
    </xf>
    <xf numFmtId="0" fontId="0" fillId="0" borderId="24" xfId="0" applyBorder="1" applyAlignment="1">
      <alignment horizontal="center" vertical="center"/>
    </xf>
    <xf numFmtId="0" fontId="0" fillId="0" borderId="0" xfId="0" applyAlignment="1">
      <alignment horizontal="center"/>
    </xf>
    <xf numFmtId="0" fontId="0" fillId="0" borderId="38" xfId="0" applyBorder="1" applyAlignment="1">
      <alignment horizontal="center" vertical="center"/>
    </xf>
    <xf numFmtId="0" fontId="0" fillId="0" borderId="1" xfId="0" applyBorder="1" applyAlignment="1">
      <alignment horizontal="right" vertical="center"/>
    </xf>
    <xf numFmtId="0" fontId="0" fillId="0" borderId="3" xfId="0" applyBorder="1" applyAlignment="1">
      <alignment horizontal="left" vertical="center"/>
    </xf>
    <xf numFmtId="0" fontId="2" fillId="0" borderId="6" xfId="0" applyFont="1" applyBorder="1" applyAlignment="1">
      <alignment horizontal="center" vertical="center" wrapText="1"/>
    </xf>
    <xf numFmtId="0" fontId="13" fillId="2" borderId="10" xfId="1" applyBorder="1" applyAlignment="1">
      <alignment horizontal="center" vertical="center" wrapText="1"/>
    </xf>
    <xf numFmtId="9" fontId="13" fillId="2" borderId="11" xfId="1" applyNumberFormat="1" applyBorder="1" applyAlignment="1">
      <alignment horizontal="center" vertical="center" wrapText="1"/>
    </xf>
    <xf numFmtId="0" fontId="13" fillId="2" borderId="6" xfId="1" applyBorder="1" applyAlignment="1">
      <alignment horizontal="center" vertical="center" wrapText="1"/>
    </xf>
    <xf numFmtId="0" fontId="13" fillId="2" borderId="7" xfId="1" applyBorder="1" applyAlignment="1">
      <alignment horizontal="center" vertical="center" wrapText="1"/>
    </xf>
    <xf numFmtId="0" fontId="13" fillId="2" borderId="37" xfId="1" applyBorder="1" applyAlignment="1">
      <alignment horizontal="center" vertical="center" wrapText="1"/>
    </xf>
    <xf numFmtId="0" fontId="2" fillId="0" borderId="46" xfId="0" applyFont="1" applyBorder="1" applyAlignment="1">
      <alignment horizontal="center" vertical="center" wrapText="1"/>
    </xf>
    <xf numFmtId="0" fontId="2" fillId="0" borderId="43" xfId="0" applyFont="1" applyBorder="1" applyAlignment="1">
      <alignment horizontal="center" vertical="center" wrapText="1"/>
    </xf>
    <xf numFmtId="0" fontId="13" fillId="2" borderId="46" xfId="1" applyBorder="1" applyAlignment="1">
      <alignment horizontal="center" vertical="center" wrapText="1"/>
    </xf>
    <xf numFmtId="9" fontId="2" fillId="0" borderId="46" xfId="0" applyNumberFormat="1" applyFont="1" applyBorder="1" applyAlignment="1">
      <alignment horizontal="center" vertical="center" wrapText="1"/>
    </xf>
    <xf numFmtId="9" fontId="2" fillId="0" borderId="43" xfId="0" applyNumberFormat="1" applyFont="1" applyBorder="1" applyAlignment="1">
      <alignment horizontal="center" vertical="center" wrapText="1"/>
    </xf>
    <xf numFmtId="0" fontId="0" fillId="0" borderId="43" xfId="0" applyBorder="1"/>
    <xf numFmtId="0" fontId="1" fillId="0" borderId="37" xfId="0" applyFont="1" applyBorder="1" applyAlignment="1">
      <alignment horizontal="center" vertical="center" wrapText="1"/>
    </xf>
    <xf numFmtId="0" fontId="0" fillId="0" borderId="43" xfId="0" applyBorder="1" applyAlignment="1">
      <alignment horizont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6" xfId="0" applyBorder="1"/>
    <xf numFmtId="0" fontId="0" fillId="0" borderId="7" xfId="0" applyBorder="1"/>
    <xf numFmtId="0" fontId="0" fillId="0" borderId="8" xfId="0" applyBorder="1"/>
    <xf numFmtId="0" fontId="0" fillId="0" borderId="4" xfId="0" applyBorder="1"/>
    <xf numFmtId="0" fontId="0" fillId="0" borderId="5" xfId="0" applyBorder="1"/>
    <xf numFmtId="0" fontId="0" fillId="0" borderId="9" xfId="0" applyBorder="1"/>
    <xf numFmtId="0" fontId="0" fillId="0" borderId="10" xfId="0" applyBorder="1"/>
    <xf numFmtId="0" fontId="0" fillId="0" borderId="11" xfId="0" applyBorder="1"/>
    <xf numFmtId="0" fontId="0" fillId="0" borderId="6" xfId="0" applyBorder="1" applyAlignment="1">
      <alignment horizontal="center"/>
    </xf>
    <xf numFmtId="0" fontId="0" fillId="0" borderId="6" xfId="0" applyBorder="1" applyAlignment="1">
      <alignment horizontal="center" vertical="center"/>
    </xf>
    <xf numFmtId="0" fontId="15" fillId="4" borderId="44" xfId="3" applyBorder="1" applyAlignment="1">
      <alignment horizontal="center" vertical="center" wrapText="1"/>
    </xf>
    <xf numFmtId="0" fontId="0" fillId="0" borderId="8" xfId="0" applyBorder="1" applyAlignment="1">
      <alignment horizontal="center"/>
    </xf>
    <xf numFmtId="0" fontId="0" fillId="0" borderId="5" xfId="0" applyBorder="1" applyAlignment="1">
      <alignment horizontal="center"/>
    </xf>
    <xf numFmtId="0" fontId="0" fillId="0" borderId="46" xfId="0" applyBorder="1" applyAlignment="1">
      <alignment horizontal="center"/>
    </xf>
    <xf numFmtId="0" fontId="0" fillId="0" borderId="44" xfId="0" applyBorder="1" applyAlignment="1">
      <alignment horizontal="center"/>
    </xf>
    <xf numFmtId="0" fontId="0" fillId="0" borderId="8" xfId="0" applyBorder="1"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0" fontId="0" fillId="0" borderId="46" xfId="0" applyBorder="1" applyAlignment="1">
      <alignment horizontal="center" vertical="center"/>
    </xf>
    <xf numFmtId="0" fontId="1" fillId="0" borderId="37" xfId="0" applyFont="1" applyBorder="1" applyAlignment="1">
      <alignment horizontal="center" wrapText="1"/>
    </xf>
    <xf numFmtId="0" fontId="2" fillId="0" borderId="46" xfId="0" applyFont="1" applyBorder="1" applyAlignment="1">
      <alignment horizontal="center" wrapText="1"/>
    </xf>
    <xf numFmtId="0" fontId="3" fillId="0" borderId="13" xfId="0" applyFont="1" applyBorder="1" applyAlignment="1">
      <alignment horizontal="center"/>
    </xf>
    <xf numFmtId="0" fontId="3" fillId="0" borderId="16" xfId="0" applyFont="1" applyBorder="1" applyAlignment="1">
      <alignment horizontal="center"/>
    </xf>
    <xf numFmtId="0" fontId="3" fillId="0" borderId="19" xfId="0" applyFont="1" applyBorder="1" applyAlignment="1">
      <alignment horizontal="center"/>
    </xf>
    <xf numFmtId="0" fontId="3" fillId="0" borderId="22" xfId="0" applyFont="1" applyBorder="1" applyAlignment="1">
      <alignment horizontal="center"/>
    </xf>
    <xf numFmtId="0" fontId="10" fillId="0" borderId="4" xfId="0" applyFont="1" applyBorder="1" applyAlignment="1">
      <alignment horizontal="center" wrapText="1"/>
    </xf>
    <xf numFmtId="0" fontId="0" fillId="0" borderId="4" xfId="0" applyBorder="1" applyAlignment="1">
      <alignment horizontal="center"/>
    </xf>
    <xf numFmtId="0" fontId="0" fillId="0" borderId="9" xfId="0" applyBorder="1" applyAlignment="1">
      <alignment horizontal="center"/>
    </xf>
    <xf numFmtId="0" fontId="2" fillId="0" borderId="4" xfId="0" applyFont="1" applyBorder="1" applyAlignment="1">
      <alignment horizontal="center" wrapText="1"/>
    </xf>
    <xf numFmtId="0" fontId="10" fillId="0" borderId="28" xfId="0" applyFont="1" applyBorder="1" applyAlignment="1">
      <alignment horizontal="center" wrapText="1"/>
    </xf>
    <xf numFmtId="0" fontId="10" fillId="0" borderId="43" xfId="0" applyFont="1" applyBorder="1" applyAlignment="1">
      <alignment horizontal="center" wrapText="1"/>
    </xf>
    <xf numFmtId="0" fontId="10" fillId="0" borderId="44" xfId="0" applyFont="1" applyBorder="1" applyAlignment="1">
      <alignment horizontal="center" wrapText="1"/>
    </xf>
    <xf numFmtId="9" fontId="0" fillId="0" borderId="43" xfId="0" applyNumberFormat="1" applyBorder="1" applyAlignment="1">
      <alignment horizontal="center" vertical="center"/>
    </xf>
    <xf numFmtId="9" fontId="0" fillId="0" borderId="44" xfId="0" applyNumberFormat="1" applyBorder="1" applyAlignment="1">
      <alignment horizontal="center" vertical="center"/>
    </xf>
    <xf numFmtId="9" fontId="2" fillId="0" borderId="44" xfId="0" applyNumberFormat="1" applyFont="1" applyBorder="1" applyAlignment="1">
      <alignment horizontal="center" vertical="center" wrapText="1"/>
    </xf>
    <xf numFmtId="0" fontId="0" fillId="0" borderId="4" xfId="0" applyBorder="1" applyAlignment="1">
      <alignment horizontal="center" vertical="center"/>
    </xf>
    <xf numFmtId="0" fontId="0" fillId="0" borderId="0" xfId="0" applyBorder="1" applyAlignment="1">
      <alignment horizontal="center"/>
    </xf>
    <xf numFmtId="9" fontId="0" fillId="0" borderId="46" xfId="0" applyNumberFormat="1" applyBorder="1" applyAlignment="1">
      <alignment horizontal="center" vertical="center"/>
    </xf>
    <xf numFmtId="9" fontId="0" fillId="0" borderId="37" xfId="0" applyNumberFormat="1" applyFill="1" applyBorder="1" applyAlignment="1">
      <alignment horizontal="center" vertical="center"/>
    </xf>
    <xf numFmtId="9" fontId="0" fillId="0" borderId="37" xfId="0" applyNumberFormat="1" applyBorder="1" applyAlignment="1">
      <alignment horizontal="center" vertical="center"/>
    </xf>
    <xf numFmtId="0" fontId="0" fillId="0" borderId="43" xfId="0" applyBorder="1" applyAlignment="1">
      <alignment horizontal="center" wrapText="1"/>
    </xf>
    <xf numFmtId="0" fontId="2" fillId="0" borderId="44" xfId="0" applyFont="1" applyBorder="1" applyAlignment="1">
      <alignment horizontal="center" vertical="center" wrapText="1"/>
    </xf>
    <xf numFmtId="0" fontId="10" fillId="0" borderId="9" xfId="0" applyFont="1" applyBorder="1" applyAlignment="1">
      <alignment horizontal="center" wrapText="1"/>
    </xf>
    <xf numFmtId="0" fontId="19" fillId="0" borderId="0" xfId="0" applyFont="1"/>
    <xf numFmtId="0" fontId="2" fillId="0" borderId="1" xfId="0" applyFont="1" applyBorder="1" applyAlignment="1">
      <alignment horizontal="center" wrapText="1"/>
    </xf>
    <xf numFmtId="0" fontId="2" fillId="5" borderId="37" xfId="5" applyFont="1" applyBorder="1" applyAlignment="1">
      <alignment horizontal="center" vertical="center" wrapText="1"/>
    </xf>
    <xf numFmtId="0" fontId="13" fillId="2" borderId="50" xfId="1" applyBorder="1" applyAlignment="1">
      <alignment horizontal="center" vertical="center" wrapText="1"/>
    </xf>
    <xf numFmtId="0" fontId="20" fillId="0" borderId="6" xfId="0" applyFont="1" applyBorder="1" applyAlignment="1">
      <alignment horizontal="center" wrapText="1"/>
    </xf>
    <xf numFmtId="0" fontId="22" fillId="0" borderId="6" xfId="0" applyFont="1" applyBorder="1" applyAlignment="1">
      <alignment horizontal="center" wrapText="1"/>
    </xf>
    <xf numFmtId="0" fontId="21" fillId="0" borderId="46" xfId="0" applyFont="1" applyBorder="1" applyAlignment="1">
      <alignment horizontal="center" wrapText="1"/>
    </xf>
    <xf numFmtId="0" fontId="15" fillId="4" borderId="37" xfId="3" applyBorder="1" applyAlignment="1">
      <alignment horizontal="center" vertical="center" wrapText="1"/>
    </xf>
    <xf numFmtId="0" fontId="16" fillId="8" borderId="24" xfId="8" applyBorder="1" applyAlignment="1">
      <alignment horizontal="center" wrapText="1"/>
    </xf>
    <xf numFmtId="0" fontId="0" fillId="0" borderId="54" xfId="0" applyBorder="1" applyAlignment="1">
      <alignment horizontal="center" vertical="center"/>
    </xf>
    <xf numFmtId="0" fontId="16" fillId="8" borderId="55" xfId="8" applyBorder="1" applyAlignment="1">
      <alignment horizontal="center" wrapText="1"/>
    </xf>
    <xf numFmtId="0" fontId="0" fillId="0" borderId="56" xfId="0" applyBorder="1" applyAlignment="1">
      <alignment horizontal="center" vertical="center"/>
    </xf>
    <xf numFmtId="0" fontId="0" fillId="0" borderId="42" xfId="0" applyBorder="1" applyAlignment="1">
      <alignment horizontal="center" vertical="center"/>
    </xf>
    <xf numFmtId="0" fontId="2" fillId="0" borderId="24" xfId="0" applyFont="1" applyBorder="1" applyAlignment="1">
      <alignment horizontal="center" wrapText="1"/>
    </xf>
    <xf numFmtId="0" fontId="2" fillId="0" borderId="24" xfId="0" applyFont="1" applyBorder="1" applyAlignment="1">
      <alignment horizontal="center" vertical="center" wrapText="1"/>
    </xf>
    <xf numFmtId="0" fontId="2" fillId="0" borderId="53" xfId="0" applyFont="1" applyBorder="1" applyAlignment="1">
      <alignment horizontal="center" vertical="center" wrapText="1"/>
    </xf>
    <xf numFmtId="0" fontId="10" fillId="0" borderId="0" xfId="0" applyFont="1" applyBorder="1" applyAlignment="1">
      <alignment vertical="center" wrapText="1"/>
    </xf>
    <xf numFmtId="0" fontId="13" fillId="2" borderId="44" xfId="1" applyBorder="1" applyAlignment="1">
      <alignment horizontal="center" vertical="center" wrapText="1"/>
    </xf>
    <xf numFmtId="0" fontId="23" fillId="0" borderId="6" xfId="0" applyFont="1" applyBorder="1" applyAlignment="1">
      <alignment horizontal="center" vertical="center" wrapText="1"/>
    </xf>
    <xf numFmtId="0" fontId="0" fillId="0" borderId="7" xfId="0" applyBorder="1" applyAlignment="1">
      <alignment horizontal="center" vertical="center"/>
    </xf>
    <xf numFmtId="0" fontId="0" fillId="0" borderId="4"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1" fillId="0" borderId="5" xfId="0" applyFont="1" applyFill="1" applyBorder="1" applyAlignment="1">
      <alignment horizontal="center" vertical="center" wrapText="1"/>
    </xf>
    <xf numFmtId="0" fontId="2" fillId="0" borderId="37" xfId="0" applyFont="1" applyBorder="1" applyAlignment="1">
      <alignment horizontal="center" vertical="center" wrapText="1"/>
    </xf>
    <xf numFmtId="0" fontId="0" fillId="0" borderId="37" xfId="0" applyBorder="1" applyAlignment="1">
      <alignment horizontal="center" vertical="center"/>
    </xf>
    <xf numFmtId="0" fontId="6" fillId="0" borderId="53" xfId="0" applyFont="1" applyBorder="1" applyAlignment="1">
      <alignment horizontal="center" vertical="center" wrapText="1"/>
    </xf>
    <xf numFmtId="0" fontId="0" fillId="0" borderId="55" xfId="0" applyBorder="1" applyAlignment="1">
      <alignment horizontal="center" vertical="center" wrapText="1"/>
    </xf>
    <xf numFmtId="0" fontId="0" fillId="0" borderId="41" xfId="0" applyBorder="1" applyAlignment="1">
      <alignment horizontal="center" vertical="center" wrapText="1"/>
    </xf>
    <xf numFmtId="0" fontId="1" fillId="0" borderId="28" xfId="0" applyFont="1" applyBorder="1" applyAlignment="1">
      <alignment horizontal="center" wrapText="1"/>
    </xf>
    <xf numFmtId="0" fontId="2" fillId="0" borderId="0" xfId="0" applyFont="1" applyBorder="1" applyAlignment="1">
      <alignment horizontal="center" wrapText="1"/>
    </xf>
    <xf numFmtId="0" fontId="6" fillId="0" borderId="52" xfId="0" applyFont="1" applyBorder="1" applyAlignment="1">
      <alignment horizontal="center" wrapText="1"/>
    </xf>
    <xf numFmtId="0" fontId="6" fillId="0" borderId="53" xfId="0" applyFont="1" applyBorder="1" applyAlignment="1">
      <alignment horizontal="center" wrapText="1"/>
    </xf>
    <xf numFmtId="0" fontId="24" fillId="0" borderId="54" xfId="0" applyFont="1" applyFill="1" applyBorder="1" applyAlignment="1">
      <alignment horizontal="center" wrapText="1"/>
    </xf>
    <xf numFmtId="0" fontId="0" fillId="0" borderId="55" xfId="0" applyBorder="1" applyAlignment="1">
      <alignment horizontal="center" wrapText="1"/>
    </xf>
    <xf numFmtId="0" fontId="0" fillId="0" borderId="24" xfId="0" applyBorder="1" applyAlignment="1">
      <alignment horizontal="center" wrapText="1"/>
    </xf>
    <xf numFmtId="0" fontId="6" fillId="0" borderId="40" xfId="0" applyFont="1" applyBorder="1" applyAlignment="1">
      <alignment horizontal="center" wrapText="1"/>
    </xf>
    <xf numFmtId="0" fontId="6" fillId="0" borderId="41" xfId="0" applyFont="1" applyBorder="1" applyAlignment="1">
      <alignment horizontal="center" wrapText="1"/>
    </xf>
    <xf numFmtId="0" fontId="0" fillId="0" borderId="41" xfId="0" applyBorder="1" applyAlignment="1">
      <alignment horizontal="center" wrapText="1"/>
    </xf>
    <xf numFmtId="0" fontId="6" fillId="0" borderId="54" xfId="0" applyFont="1" applyFill="1" applyBorder="1" applyAlignment="1">
      <alignment horizontal="center" wrapText="1"/>
    </xf>
    <xf numFmtId="0" fontId="2" fillId="0" borderId="55" xfId="0" applyFont="1" applyBorder="1" applyAlignment="1">
      <alignment horizontal="center" wrapText="1"/>
    </xf>
    <xf numFmtId="0" fontId="0" fillId="0" borderId="40" xfId="0" applyBorder="1" applyAlignment="1">
      <alignment horizontal="center"/>
    </xf>
    <xf numFmtId="0" fontId="0" fillId="0" borderId="41" xfId="0" applyBorder="1" applyAlignment="1">
      <alignment horizontal="center"/>
    </xf>
    <xf numFmtId="0" fontId="0" fillId="0" borderId="0" xfId="0" applyAlignment="1">
      <alignment horizontal="center" vertical="center" wrapText="1"/>
    </xf>
    <xf numFmtId="0" fontId="0" fillId="0" borderId="56" xfId="0" applyBorder="1" applyAlignment="1">
      <alignment horizontal="center" wrapText="1"/>
    </xf>
    <xf numFmtId="0" fontId="0" fillId="0" borderId="42" xfId="0" applyBorder="1" applyAlignment="1">
      <alignment horizontal="center" wrapText="1"/>
    </xf>
    <xf numFmtId="0" fontId="13" fillId="2" borderId="55" xfId="1" applyBorder="1" applyAlignment="1">
      <alignment horizontal="center" wrapText="1"/>
    </xf>
    <xf numFmtId="0" fontId="16" fillId="8" borderId="56" xfId="8" applyBorder="1" applyAlignment="1">
      <alignment horizontal="center" wrapText="1"/>
    </xf>
    <xf numFmtId="0" fontId="16" fillId="9" borderId="55" xfId="9" applyBorder="1" applyAlignment="1">
      <alignment horizontal="center" wrapText="1"/>
    </xf>
    <xf numFmtId="0" fontId="16" fillId="9" borderId="24" xfId="9" applyBorder="1" applyAlignment="1">
      <alignment horizontal="center" wrapText="1"/>
    </xf>
    <xf numFmtId="0" fontId="16" fillId="9" borderId="56" xfId="9" applyBorder="1" applyAlignment="1">
      <alignment horizontal="center" wrapText="1"/>
    </xf>
    <xf numFmtId="10" fontId="0" fillId="0" borderId="0" xfId="0" applyNumberFormat="1" applyAlignment="1">
      <alignment horizontal="center" vertical="center" wrapText="1"/>
    </xf>
    <xf numFmtId="0" fontId="16" fillId="8" borderId="52" xfId="8" applyBorder="1" applyAlignment="1">
      <alignment vertical="center"/>
    </xf>
    <xf numFmtId="0" fontId="0" fillId="0" borderId="53" xfId="0" applyBorder="1" applyAlignment="1">
      <alignment horizontal="center"/>
    </xf>
    <xf numFmtId="0" fontId="16" fillId="8" borderId="53" xfId="8" applyBorder="1" applyAlignment="1">
      <alignment horizontal="center" wrapText="1"/>
    </xf>
    <xf numFmtId="0" fontId="16" fillId="8" borderId="54" xfId="8" applyBorder="1" applyAlignment="1">
      <alignment horizontal="center" wrapText="1"/>
    </xf>
    <xf numFmtId="0" fontId="16" fillId="9" borderId="40" xfId="9" applyBorder="1" applyAlignment="1">
      <alignment vertical="center"/>
    </xf>
    <xf numFmtId="0" fontId="16" fillId="8" borderId="41" xfId="8" applyBorder="1" applyAlignment="1">
      <alignment horizontal="center" wrapText="1"/>
    </xf>
    <xf numFmtId="0" fontId="16" fillId="8" borderId="42" xfId="8" applyBorder="1" applyAlignment="1">
      <alignment horizontal="center" wrapText="1"/>
    </xf>
    <xf numFmtId="0" fontId="0" fillId="0" borderId="53" xfId="0" applyBorder="1" applyAlignment="1">
      <alignment horizontal="center" vertical="center" wrapText="1"/>
    </xf>
    <xf numFmtId="0" fontId="0" fillId="0" borderId="53" xfId="0" applyBorder="1" applyAlignment="1">
      <alignment horizontal="center" vertical="center"/>
    </xf>
    <xf numFmtId="0" fontId="0" fillId="0" borderId="40" xfId="0" applyBorder="1" applyAlignment="1">
      <alignment horizontal="center" vertical="center" wrapText="1"/>
    </xf>
    <xf numFmtId="0" fontId="0" fillId="0" borderId="41" xfId="0" applyBorder="1" applyAlignment="1">
      <alignment horizontal="center" vertical="center"/>
    </xf>
    <xf numFmtId="0" fontId="0" fillId="0" borderId="1" xfId="0" applyBorder="1" applyAlignment="1">
      <alignment horizontal="center" vertical="center"/>
    </xf>
    <xf numFmtId="0" fontId="0" fillId="0" borderId="52" xfId="0" applyBorder="1" applyAlignment="1">
      <alignment horizontal="center" vertical="center"/>
    </xf>
    <xf numFmtId="10" fontId="0" fillId="0" borderId="53" xfId="0" applyNumberFormat="1" applyBorder="1" applyAlignment="1">
      <alignment horizontal="center" vertical="center" wrapText="1"/>
    </xf>
    <xf numFmtId="10" fontId="0" fillId="0" borderId="54" xfId="0" applyNumberFormat="1" applyBorder="1" applyAlignment="1">
      <alignment horizontal="center" vertical="center" wrapText="1"/>
    </xf>
    <xf numFmtId="0" fontId="10" fillId="0" borderId="9" xfId="0" applyFont="1" applyBorder="1" applyAlignment="1">
      <alignment horizontal="center" vertical="center" wrapText="1"/>
    </xf>
    <xf numFmtId="0" fontId="10" fillId="0" borderId="0" xfId="0" applyFont="1" applyAlignment="1">
      <alignment horizontal="center" vertical="center"/>
    </xf>
    <xf numFmtId="9" fontId="13" fillId="2" borderId="8" xfId="1" applyNumberFormat="1" applyBorder="1" applyAlignment="1">
      <alignment horizontal="center" vertical="center" wrapText="1"/>
    </xf>
    <xf numFmtId="0" fontId="0" fillId="0" borderId="7" xfId="0" applyBorder="1" applyAlignment="1">
      <alignment horizontal="center"/>
    </xf>
    <xf numFmtId="0" fontId="0" fillId="0" borderId="10" xfId="0" applyBorder="1" applyAlignment="1">
      <alignment horizontal="center"/>
    </xf>
    <xf numFmtId="0" fontId="0" fillId="0" borderId="54" xfId="0" applyBorder="1"/>
    <xf numFmtId="0" fontId="0" fillId="0" borderId="35" xfId="0" applyBorder="1" applyAlignment="1">
      <alignment horizontal="center" vertical="center" wrapText="1"/>
    </xf>
    <xf numFmtId="0" fontId="0" fillId="0" borderId="3" xfId="0" applyBorder="1" applyAlignment="1">
      <alignment horizontal="center" vertical="center"/>
    </xf>
    <xf numFmtId="0" fontId="13" fillId="2" borderId="0" xfId="1" applyBorder="1" applyAlignment="1">
      <alignment horizontal="center" wrapText="1"/>
    </xf>
    <xf numFmtId="0" fontId="0" fillId="0" borderId="2" xfId="0" applyBorder="1"/>
    <xf numFmtId="0" fontId="13" fillId="2" borderId="6" xfId="1" applyBorder="1" applyAlignment="1">
      <alignment horizontal="center" vertical="center"/>
    </xf>
    <xf numFmtId="0" fontId="6" fillId="0" borderId="0" xfId="0" applyFont="1" applyBorder="1" applyAlignment="1">
      <alignment horizontal="center" vertical="center"/>
    </xf>
    <xf numFmtId="0" fontId="0" fillId="0" borderId="0" xfId="0" applyFont="1"/>
    <xf numFmtId="0" fontId="0" fillId="0" borderId="0" xfId="0" applyFont="1" applyAlignment="1">
      <alignment horizontal="center" vertical="center"/>
    </xf>
    <xf numFmtId="0" fontId="0" fillId="0" borderId="0" xfId="0" applyFont="1" applyAlignment="1">
      <alignment vertical="center"/>
    </xf>
    <xf numFmtId="0" fontId="16" fillId="6" borderId="6" xfId="6" applyFont="1" applyBorder="1" applyAlignment="1">
      <alignment horizontal="center" vertical="center"/>
    </xf>
    <xf numFmtId="0" fontId="16" fillId="6" borderId="7" xfId="6" applyFont="1" applyBorder="1" applyAlignment="1">
      <alignment horizontal="center" vertical="center"/>
    </xf>
    <xf numFmtId="0" fontId="16" fillId="6" borderId="7" xfId="6" applyFont="1" applyBorder="1"/>
    <xf numFmtId="0" fontId="16" fillId="6" borderId="8" xfId="6" applyFont="1" applyBorder="1"/>
    <xf numFmtId="0" fontId="16" fillId="8" borderId="1" xfId="8" applyFont="1" applyBorder="1" applyAlignment="1">
      <alignment horizontal="center" vertical="center"/>
    </xf>
    <xf numFmtId="0" fontId="16" fillId="8" borderId="2" xfId="8" applyFont="1" applyBorder="1" applyAlignment="1">
      <alignment horizontal="center" vertical="center"/>
    </xf>
    <xf numFmtId="0" fontId="16" fillId="8" borderId="2" xfId="8" applyFont="1" applyBorder="1" applyAlignment="1">
      <alignment horizontal="center" vertical="center" wrapText="1"/>
    </xf>
    <xf numFmtId="10" fontId="16" fillId="8" borderId="2" xfId="8" applyNumberFormat="1" applyFont="1" applyBorder="1" applyAlignment="1">
      <alignment horizontal="center" vertical="center" wrapText="1"/>
    </xf>
    <xf numFmtId="10" fontId="16" fillId="8" borderId="3" xfId="8" applyNumberFormat="1" applyFont="1" applyBorder="1" applyAlignment="1">
      <alignment horizontal="center" vertical="center" wrapText="1"/>
    </xf>
    <xf numFmtId="0" fontId="15" fillId="5" borderId="46" xfId="5" applyFont="1" applyBorder="1" applyAlignment="1">
      <alignment horizontal="center" wrapText="1"/>
    </xf>
    <xf numFmtId="0" fontId="16" fillId="5" borderId="7" xfId="5" applyFont="1" applyBorder="1" applyAlignment="1">
      <alignment horizontal="center" vertical="center" wrapText="1"/>
    </xf>
    <xf numFmtId="0" fontId="16" fillId="9" borderId="43" xfId="9" applyFont="1" applyBorder="1" applyAlignment="1">
      <alignment horizontal="center" wrapText="1"/>
    </xf>
    <xf numFmtId="0" fontId="16" fillId="9" borderId="0" xfId="9" applyFont="1" applyBorder="1" applyAlignment="1">
      <alignment horizontal="center" vertical="center" wrapText="1"/>
    </xf>
    <xf numFmtId="0" fontId="15" fillId="5" borderId="43" xfId="5" applyFont="1" applyBorder="1" applyAlignment="1">
      <alignment horizontal="center" wrapText="1"/>
    </xf>
    <xf numFmtId="0" fontId="16" fillId="5" borderId="0" xfId="5" applyFont="1" applyBorder="1" applyAlignment="1">
      <alignment horizontal="center" vertical="center" wrapText="1"/>
    </xf>
    <xf numFmtId="0" fontId="16" fillId="9" borderId="44" xfId="9" applyFont="1" applyBorder="1" applyAlignment="1">
      <alignment horizontal="center" wrapText="1"/>
    </xf>
    <xf numFmtId="0" fontId="16" fillId="9" borderId="10" xfId="9" applyFont="1" applyBorder="1" applyAlignment="1">
      <alignment horizontal="center" vertical="center" wrapText="1"/>
    </xf>
    <xf numFmtId="0" fontId="0" fillId="0" borderId="58" xfId="0" applyFont="1" applyBorder="1" applyAlignment="1">
      <alignment horizontal="center" vertical="center"/>
    </xf>
    <xf numFmtId="0" fontId="0" fillId="0" borderId="67" xfId="0" applyFont="1" applyBorder="1" applyAlignment="1">
      <alignment horizontal="center" vertical="center"/>
    </xf>
    <xf numFmtId="0" fontId="0" fillId="0" borderId="0" xfId="0" applyFont="1" applyBorder="1"/>
    <xf numFmtId="0" fontId="0" fillId="0" borderId="0" xfId="0" applyFont="1" applyBorder="1" applyAlignment="1">
      <alignment horizontal="center" vertical="center"/>
    </xf>
    <xf numFmtId="0" fontId="16" fillId="8" borderId="37" xfId="8" applyFont="1" applyBorder="1" applyAlignment="1">
      <alignment horizontal="center" vertical="center"/>
    </xf>
    <xf numFmtId="0" fontId="15" fillId="10" borderId="50" xfId="3" applyFont="1" applyFill="1" applyBorder="1" applyAlignment="1">
      <alignment horizontal="center" vertical="center"/>
    </xf>
    <xf numFmtId="0" fontId="15" fillId="10" borderId="48" xfId="3" applyFont="1" applyFill="1" applyBorder="1" applyAlignment="1">
      <alignment horizontal="center" vertical="center"/>
    </xf>
    <xf numFmtId="0" fontId="15" fillId="10" borderId="49" xfId="3" applyFont="1" applyFill="1" applyBorder="1" applyAlignment="1">
      <alignment horizontal="center" vertical="center"/>
    </xf>
    <xf numFmtId="0" fontId="0" fillId="0" borderId="0" xfId="0" applyFont="1" applyBorder="1" applyAlignment="1">
      <alignment horizontal="center"/>
    </xf>
    <xf numFmtId="0" fontId="16" fillId="5" borderId="68" xfId="5" applyFont="1" applyBorder="1" applyAlignment="1">
      <alignment horizontal="center" vertical="center" wrapText="1"/>
    </xf>
    <xf numFmtId="0" fontId="16" fillId="9" borderId="29" xfId="9" applyFont="1" applyBorder="1" applyAlignment="1">
      <alignment horizontal="center" vertical="center" wrapText="1"/>
    </xf>
    <xf numFmtId="0" fontId="16" fillId="5" borderId="29" xfId="5" applyFont="1" applyBorder="1" applyAlignment="1">
      <alignment horizontal="center" vertical="center" wrapText="1"/>
    </xf>
    <xf numFmtId="0" fontId="16" fillId="5" borderId="66" xfId="5" applyFont="1" applyBorder="1" applyAlignment="1">
      <alignment horizontal="center" vertical="center" wrapText="1"/>
    </xf>
    <xf numFmtId="0" fontId="16" fillId="9" borderId="28" xfId="9" applyFont="1" applyBorder="1" applyAlignment="1">
      <alignment horizontal="center" vertical="center" wrapText="1"/>
    </xf>
    <xf numFmtId="0" fontId="16" fillId="5" borderId="28" xfId="5" applyFont="1" applyBorder="1" applyAlignment="1">
      <alignment horizontal="center" vertical="center" wrapText="1"/>
    </xf>
    <xf numFmtId="0" fontId="16" fillId="9" borderId="61" xfId="9" applyFont="1" applyBorder="1" applyAlignment="1">
      <alignment horizontal="center" vertical="center" wrapText="1"/>
    </xf>
    <xf numFmtId="0" fontId="16" fillId="5" borderId="69" xfId="5" applyFont="1" applyBorder="1" applyAlignment="1">
      <alignment horizontal="center" vertical="center" wrapText="1"/>
    </xf>
    <xf numFmtId="0" fontId="16" fillId="9" borderId="67" xfId="9" applyFont="1" applyBorder="1" applyAlignment="1">
      <alignment horizontal="center" vertical="center" wrapText="1"/>
    </xf>
    <xf numFmtId="0" fontId="16" fillId="5" borderId="67" xfId="5" applyFont="1" applyBorder="1" applyAlignment="1">
      <alignment horizontal="center" vertical="center" wrapText="1"/>
    </xf>
    <xf numFmtId="0" fontId="16" fillId="9" borderId="60" xfId="9" applyFont="1" applyBorder="1" applyAlignment="1">
      <alignment horizontal="center" vertical="center" wrapText="1"/>
    </xf>
    <xf numFmtId="0" fontId="16" fillId="5" borderId="69" xfId="5" applyFont="1" applyBorder="1" applyAlignment="1">
      <alignment horizontal="center" vertical="center"/>
    </xf>
    <xf numFmtId="0" fontId="16" fillId="9" borderId="67" xfId="9" applyFont="1" applyBorder="1" applyAlignment="1">
      <alignment horizontal="center" vertical="center"/>
    </xf>
    <xf numFmtId="0" fontId="16" fillId="5" borderId="67" xfId="5" applyFont="1" applyBorder="1" applyAlignment="1">
      <alignment horizontal="center" vertical="center"/>
    </xf>
    <xf numFmtId="0" fontId="16" fillId="9" borderId="60" xfId="9" applyFont="1" applyBorder="1" applyAlignment="1">
      <alignment horizontal="center" vertical="center"/>
    </xf>
    <xf numFmtId="0" fontId="0" fillId="0" borderId="30" xfId="0" applyFont="1" applyBorder="1" applyAlignment="1">
      <alignment horizontal="center" vertical="center"/>
    </xf>
    <xf numFmtId="0" fontId="15" fillId="10" borderId="37" xfId="3" applyFont="1" applyFill="1" applyBorder="1" applyAlignment="1">
      <alignment horizontal="center" vertical="center"/>
    </xf>
    <xf numFmtId="0" fontId="16" fillId="8" borderId="7" xfId="8" applyFont="1" applyBorder="1" applyAlignment="1">
      <alignment horizontal="center" vertical="center" wrapText="1"/>
    </xf>
    <xf numFmtId="0" fontId="16" fillId="8" borderId="7" xfId="8" applyFont="1" applyBorder="1" applyAlignment="1">
      <alignment horizontal="center" vertical="center"/>
    </xf>
    <xf numFmtId="10" fontId="16" fillId="8" borderId="7" xfId="8" applyNumberFormat="1" applyFont="1" applyBorder="1" applyAlignment="1">
      <alignment horizontal="center" vertical="center" wrapText="1"/>
    </xf>
    <xf numFmtId="10" fontId="16" fillId="8" borderId="8" xfId="8" applyNumberFormat="1" applyFont="1" applyBorder="1" applyAlignment="1">
      <alignment horizontal="center" vertical="center" wrapText="1"/>
    </xf>
    <xf numFmtId="0" fontId="16" fillId="8" borderId="6" xfId="8" applyFont="1" applyBorder="1" applyAlignment="1">
      <alignment horizontal="center" wrapText="1"/>
    </xf>
    <xf numFmtId="0" fontId="13" fillId="2" borderId="7" xfId="1" applyFont="1" applyBorder="1" applyAlignment="1">
      <alignment horizontal="center" vertical="center"/>
    </xf>
    <xf numFmtId="0" fontId="13" fillId="2" borderId="8" xfId="1" applyFont="1" applyBorder="1" applyAlignment="1">
      <alignment horizontal="center" vertical="center"/>
    </xf>
    <xf numFmtId="0" fontId="13" fillId="2" borderId="1" xfId="1" applyBorder="1" applyAlignment="1">
      <alignment horizontal="center"/>
    </xf>
    <xf numFmtId="0" fontId="13" fillId="2" borderId="2" xfId="1" applyFont="1" applyBorder="1" applyAlignment="1">
      <alignment horizontal="center" wrapText="1"/>
    </xf>
    <xf numFmtId="0" fontId="13" fillId="2" borderId="2" xfId="1" applyFont="1" applyBorder="1" applyAlignment="1">
      <alignment vertical="center"/>
    </xf>
    <xf numFmtId="0" fontId="13" fillId="2" borderId="2" xfId="1" applyFont="1" applyBorder="1" applyAlignment="1">
      <alignment horizontal="center" vertical="center"/>
    </xf>
    <xf numFmtId="0" fontId="13" fillId="2" borderId="3" xfId="1" applyFont="1" applyBorder="1" applyAlignment="1">
      <alignment horizontal="center" wrapText="1"/>
    </xf>
    <xf numFmtId="0" fontId="2" fillId="0" borderId="9" xfId="0" applyFont="1" applyBorder="1" applyAlignment="1">
      <alignment horizontal="center" vertical="center" wrapText="1"/>
    </xf>
    <xf numFmtId="0" fontId="2" fillId="0" borderId="1" xfId="0" applyFont="1" applyBorder="1" applyAlignment="1">
      <alignment horizontal="center" vertical="center" wrapText="1"/>
    </xf>
    <xf numFmtId="0" fontId="0" fillId="0" borderId="2" xfId="0" applyBorder="1" applyAlignment="1">
      <alignment horizontal="right" vertical="center"/>
    </xf>
    <xf numFmtId="0" fontId="0" fillId="0" borderId="37" xfId="0" applyBorder="1" applyAlignment="1">
      <alignment horizontal="center" vertical="center" wrapText="1"/>
    </xf>
    <xf numFmtId="9" fontId="2" fillId="0" borderId="0" xfId="0" applyNumberFormat="1" applyFont="1" applyBorder="1" applyAlignment="1">
      <alignment horizontal="center" wrapText="1"/>
    </xf>
    <xf numFmtId="0" fontId="0" fillId="0" borderId="37" xfId="0" applyBorder="1"/>
    <xf numFmtId="0" fontId="0" fillId="0" borderId="46" xfId="0" applyBorder="1" applyAlignment="1">
      <alignment horizontal="center" vertical="center" wrapText="1"/>
    </xf>
    <xf numFmtId="0" fontId="0" fillId="0" borderId="9" xfId="0" applyBorder="1" applyAlignment="1">
      <alignment horizontal="center" vertical="center" wrapText="1"/>
    </xf>
    <xf numFmtId="10" fontId="2" fillId="0" borderId="24" xfId="0" applyNumberFormat="1" applyFont="1" applyBorder="1" applyAlignment="1">
      <alignment horizontal="center" vertical="center" wrapText="1"/>
    </xf>
    <xf numFmtId="9" fontId="2" fillId="0" borderId="24" xfId="0" applyNumberFormat="1" applyFont="1" applyBorder="1" applyAlignment="1">
      <alignment horizontal="center" vertical="center" wrapText="1"/>
    </xf>
    <xf numFmtId="0" fontId="1" fillId="0" borderId="24" xfId="0" applyFont="1" applyBorder="1" applyAlignment="1">
      <alignment horizontal="center" vertical="center" wrapText="1"/>
    </xf>
    <xf numFmtId="0" fontId="6" fillId="0" borderId="24" xfId="0" applyFont="1" applyBorder="1" applyAlignment="1">
      <alignment horizontal="center" vertical="center"/>
    </xf>
    <xf numFmtId="0" fontId="6" fillId="0" borderId="63" xfId="0" applyFont="1" applyBorder="1" applyAlignment="1">
      <alignment horizontal="center" vertical="center"/>
    </xf>
    <xf numFmtId="0" fontId="6" fillId="0" borderId="65" xfId="0" applyFont="1" applyBorder="1" applyAlignment="1">
      <alignment horizontal="center" vertical="center"/>
    </xf>
    <xf numFmtId="0" fontId="26" fillId="4" borderId="63" xfId="3" applyFont="1" applyBorder="1" applyAlignment="1">
      <alignment horizontal="right" vertical="center"/>
    </xf>
    <xf numFmtId="0" fontId="26" fillId="4" borderId="65" xfId="3" applyFont="1" applyBorder="1" applyAlignment="1">
      <alignment horizontal="left" vertical="center"/>
    </xf>
    <xf numFmtId="0" fontId="26" fillId="2" borderId="63" xfId="1" applyFont="1" applyBorder="1" applyAlignment="1">
      <alignment horizontal="right" vertical="center"/>
    </xf>
    <xf numFmtId="0" fontId="26" fillId="2" borderId="65" xfId="1" applyFont="1" applyBorder="1" applyAlignment="1">
      <alignment horizontal="left" vertical="center"/>
    </xf>
    <xf numFmtId="0" fontId="6" fillId="0" borderId="24" xfId="0" applyFont="1" applyBorder="1"/>
    <xf numFmtId="9" fontId="1" fillId="0" borderId="24" xfId="0" applyNumberFormat="1" applyFont="1" applyBorder="1" applyAlignment="1">
      <alignment horizontal="center" vertical="center" wrapText="1"/>
    </xf>
    <xf numFmtId="9" fontId="2" fillId="0" borderId="7" xfId="0" applyNumberFormat="1" applyFont="1" applyBorder="1" applyAlignment="1">
      <alignment horizontal="center" wrapText="1"/>
    </xf>
    <xf numFmtId="9" fontId="2" fillId="0" borderId="10" xfId="0" applyNumberFormat="1" applyFont="1" applyBorder="1" applyAlignment="1">
      <alignment horizontal="center" wrapText="1"/>
    </xf>
    <xf numFmtId="10" fontId="2" fillId="0" borderId="33" xfId="0" applyNumberFormat="1" applyFont="1" applyBorder="1" applyAlignment="1">
      <alignment horizontal="center" vertical="center" wrapText="1"/>
    </xf>
    <xf numFmtId="0" fontId="0" fillId="0" borderId="29" xfId="0" applyBorder="1" applyAlignment="1">
      <alignment horizontal="center" vertical="center"/>
    </xf>
    <xf numFmtId="0" fontId="13" fillId="2" borderId="1" xfId="1" applyBorder="1" applyAlignment="1">
      <alignment horizontal="center" vertical="center"/>
    </xf>
    <xf numFmtId="0" fontId="13" fillId="2" borderId="0" xfId="1"/>
    <xf numFmtId="0" fontId="28" fillId="3" borderId="1" xfId="2" applyFont="1" applyBorder="1" applyAlignment="1">
      <alignment wrapText="1"/>
    </xf>
    <xf numFmtId="0" fontId="28" fillId="3" borderId="3" xfId="2" applyFont="1" applyBorder="1" applyAlignment="1">
      <alignment wrapText="1"/>
    </xf>
    <xf numFmtId="0" fontId="31" fillId="9" borderId="3" xfId="9" applyFont="1" applyBorder="1"/>
    <xf numFmtId="0" fontId="31" fillId="9" borderId="1" xfId="9" applyFont="1" applyBorder="1" applyAlignment="1">
      <alignment horizontal="center" vertical="center"/>
    </xf>
    <xf numFmtId="0" fontId="16" fillId="5" borderId="70" xfId="5" applyBorder="1"/>
    <xf numFmtId="0" fontId="31" fillId="5" borderId="71" xfId="5" applyFont="1" applyBorder="1"/>
    <xf numFmtId="0" fontId="31" fillId="5" borderId="70" xfId="5" applyFont="1" applyBorder="1"/>
    <xf numFmtId="9" fontId="2" fillId="0" borderId="7" xfId="0" applyNumberFormat="1" applyFont="1" applyBorder="1" applyAlignment="1">
      <alignment horizontal="center" vertical="center" wrapText="1"/>
    </xf>
    <xf numFmtId="9" fontId="2" fillId="0" borderId="10" xfId="0" applyNumberFormat="1" applyFont="1" applyBorder="1" applyAlignment="1">
      <alignment horizontal="center" vertical="center" wrapText="1"/>
    </xf>
    <xf numFmtId="0" fontId="0" fillId="0" borderId="3" xfId="0" applyBorder="1" applyAlignment="1">
      <alignment horizontal="center"/>
    </xf>
    <xf numFmtId="0" fontId="0" fillId="0" borderId="5" xfId="0" applyBorder="1" applyAlignment="1">
      <alignment horizontal="left" vertical="center"/>
    </xf>
    <xf numFmtId="0" fontId="3" fillId="0" borderId="9" xfId="0" applyFont="1" applyBorder="1"/>
    <xf numFmtId="0" fontId="3" fillId="0" borderId="10" xfId="0" applyFont="1" applyBorder="1" applyAlignment="1">
      <alignment horizontal="center"/>
    </xf>
    <xf numFmtId="0" fontId="13" fillId="2" borderId="3" xfId="1" applyBorder="1" applyAlignment="1">
      <alignment horizontal="center"/>
    </xf>
    <xf numFmtId="0" fontId="32" fillId="7" borderId="37" xfId="7" applyFont="1" applyBorder="1"/>
    <xf numFmtId="0" fontId="0" fillId="5" borderId="70" xfId="5" applyFont="1" applyBorder="1"/>
    <xf numFmtId="0" fontId="33" fillId="5" borderId="70" xfId="5" applyFont="1" applyBorder="1" applyAlignment="1">
      <alignment vertical="center"/>
    </xf>
    <xf numFmtId="0" fontId="33" fillId="5" borderId="72" xfId="5" applyFont="1" applyBorder="1" applyAlignment="1">
      <alignment vertical="center"/>
    </xf>
    <xf numFmtId="0" fontId="0" fillId="5" borderId="71" xfId="5" applyFont="1" applyBorder="1" applyAlignment="1">
      <alignment horizontal="center" vertical="center"/>
    </xf>
    <xf numFmtId="0" fontId="0" fillId="13" borderId="7" xfId="0" applyFill="1" applyBorder="1" applyAlignment="1">
      <alignment vertical="center"/>
    </xf>
    <xf numFmtId="0" fontId="0" fillId="13" borderId="7" xfId="0" applyFill="1" applyBorder="1" applyAlignment="1">
      <alignment horizontal="center" vertical="center"/>
    </xf>
    <xf numFmtId="0" fontId="6" fillId="0" borderId="1" xfId="0" applyFont="1" applyBorder="1" applyAlignment="1">
      <alignment horizontal="center" vertical="center" wrapText="1"/>
    </xf>
    <xf numFmtId="0" fontId="0" fillId="0" borderId="2" xfId="0" applyBorder="1" applyAlignment="1">
      <alignment horizontal="center" vertical="center" wrapText="1"/>
    </xf>
    <xf numFmtId="9" fontId="0" fillId="0" borderId="3" xfId="0" applyNumberFormat="1" applyBorder="1" applyAlignment="1">
      <alignment horizontal="center" vertical="center" wrapText="1"/>
    </xf>
    <xf numFmtId="0" fontId="32" fillId="7" borderId="37" xfId="7" applyFont="1" applyBorder="1" applyAlignment="1">
      <alignment vertical="center"/>
    </xf>
    <xf numFmtId="0" fontId="32" fillId="7" borderId="46" xfId="7" applyFont="1" applyBorder="1"/>
    <xf numFmtId="9" fontId="0" fillId="0" borderId="24" xfId="0" applyNumberFormat="1" applyBorder="1" applyAlignment="1">
      <alignment horizontal="center" vertical="center" wrapText="1"/>
    </xf>
    <xf numFmtId="0" fontId="6" fillId="0" borderId="55" xfId="0" applyFont="1" applyBorder="1" applyAlignment="1">
      <alignment horizontal="center" vertical="center" wrapText="1"/>
    </xf>
    <xf numFmtId="0" fontId="0" fillId="0" borderId="56" xfId="0" applyBorder="1"/>
    <xf numFmtId="0" fontId="1" fillId="0" borderId="55" xfId="0" applyFont="1" applyBorder="1" applyAlignment="1">
      <alignment horizontal="center" vertical="center" wrapText="1"/>
    </xf>
    <xf numFmtId="0" fontId="31" fillId="9" borderId="9" xfId="9" applyFont="1" applyBorder="1" applyAlignment="1">
      <alignment horizontal="center" vertical="center"/>
    </xf>
    <xf numFmtId="0" fontId="31" fillId="9" borderId="62" xfId="9" applyFont="1" applyBorder="1" applyAlignment="1">
      <alignment horizontal="center" vertical="center"/>
    </xf>
    <xf numFmtId="0" fontId="0" fillId="0" borderId="59" xfId="0" applyBorder="1" applyAlignment="1">
      <alignment horizontal="center" vertical="center"/>
    </xf>
    <xf numFmtId="0" fontId="1" fillId="0" borderId="73" xfId="0" applyFont="1" applyBorder="1" applyAlignment="1">
      <alignment horizontal="center" vertical="center" wrapText="1"/>
    </xf>
    <xf numFmtId="0" fontId="0" fillId="0" borderId="51" xfId="0" applyBorder="1"/>
    <xf numFmtId="0" fontId="0" fillId="0" borderId="74" xfId="0" applyBorder="1"/>
    <xf numFmtId="0" fontId="0" fillId="0" borderId="40" xfId="0" applyBorder="1" applyAlignment="1">
      <alignment horizontal="center" vertical="center"/>
    </xf>
    <xf numFmtId="0" fontId="0" fillId="0" borderId="45" xfId="0" applyBorder="1" applyAlignment="1">
      <alignment horizontal="center" vertical="center"/>
    </xf>
    <xf numFmtId="0" fontId="6" fillId="0" borderId="52" xfId="0" applyFont="1" applyBorder="1"/>
    <xf numFmtId="0" fontId="6" fillId="0" borderId="53" xfId="0" applyFont="1" applyBorder="1"/>
    <xf numFmtId="0" fontId="6" fillId="0" borderId="53" xfId="0" applyFont="1" applyBorder="1" applyAlignment="1">
      <alignment horizontal="center" vertical="center"/>
    </xf>
    <xf numFmtId="0" fontId="6" fillId="0" borderId="54" xfId="0" applyFont="1" applyBorder="1" applyAlignment="1">
      <alignment horizontal="center" vertical="center"/>
    </xf>
    <xf numFmtId="0" fontId="6" fillId="0" borderId="56" xfId="0" applyFont="1" applyBorder="1" applyAlignment="1">
      <alignment horizontal="center" vertical="center"/>
    </xf>
    <xf numFmtId="0" fontId="27" fillId="0" borderId="55" xfId="0" applyFont="1" applyBorder="1" applyAlignment="1">
      <alignment horizontal="center" vertical="center" wrapText="1"/>
    </xf>
    <xf numFmtId="0" fontId="6" fillId="0" borderId="55" xfId="0" applyFont="1" applyBorder="1"/>
    <xf numFmtId="0" fontId="6" fillId="0" borderId="40" xfId="0" applyFont="1" applyBorder="1"/>
    <xf numFmtId="0" fontId="6" fillId="0" borderId="41" xfId="0" applyFont="1" applyBorder="1"/>
    <xf numFmtId="0" fontId="26" fillId="2" borderId="41" xfId="1" applyFont="1" applyBorder="1" applyAlignment="1">
      <alignment horizontal="center" vertical="center"/>
    </xf>
    <xf numFmtId="0" fontId="26" fillId="2" borderId="42" xfId="1" applyFont="1" applyBorder="1" applyAlignment="1">
      <alignment horizontal="left" vertical="center"/>
    </xf>
    <xf numFmtId="0" fontId="32" fillId="7" borderId="46" xfId="7" applyFont="1" applyBorder="1" applyAlignment="1">
      <alignment horizontal="center" vertical="center"/>
    </xf>
    <xf numFmtId="0" fontId="1" fillId="0" borderId="52" xfId="0" applyFont="1" applyBorder="1" applyAlignment="1">
      <alignment horizontal="center" vertical="center" wrapText="1"/>
    </xf>
    <xf numFmtId="9" fontId="2" fillId="0" borderId="54" xfId="0" applyNumberFormat="1" applyFont="1" applyBorder="1" applyAlignment="1">
      <alignment horizontal="center" vertical="center" wrapText="1"/>
    </xf>
    <xf numFmtId="0" fontId="32" fillId="7" borderId="54" xfId="7" applyFont="1" applyBorder="1" applyAlignment="1">
      <alignment horizontal="center" vertical="center"/>
    </xf>
    <xf numFmtId="0" fontId="32" fillId="7" borderId="54" xfId="7" applyFont="1" applyBorder="1" applyAlignment="1">
      <alignment vertical="center"/>
    </xf>
    <xf numFmtId="0" fontId="31" fillId="0" borderId="24" xfId="0" applyFont="1" applyBorder="1" applyAlignment="1">
      <alignment horizontal="center" vertical="center"/>
    </xf>
    <xf numFmtId="0" fontId="31" fillId="0" borderId="58" xfId="0" applyFont="1" applyBorder="1" applyAlignment="1">
      <alignment horizontal="center" vertical="center"/>
    </xf>
    <xf numFmtId="0" fontId="31" fillId="0" borderId="0" xfId="0" applyFont="1" applyBorder="1" applyAlignment="1">
      <alignment horizontal="center" vertical="center"/>
    </xf>
    <xf numFmtId="0" fontId="31" fillId="0" borderId="35" xfId="0" applyFont="1" applyBorder="1" applyAlignment="1">
      <alignment horizontal="center" vertical="center"/>
    </xf>
    <xf numFmtId="0" fontId="30" fillId="0" borderId="0" xfId="0" applyFont="1" applyAlignment="1">
      <alignment horizontal="center"/>
    </xf>
    <xf numFmtId="0" fontId="30" fillId="11" borderId="0" xfId="0" applyFont="1" applyFill="1" applyAlignment="1">
      <alignment horizontal="center" vertical="center"/>
    </xf>
    <xf numFmtId="0" fontId="0" fillId="20" borderId="0" xfId="0" applyFill="1" applyAlignment="1">
      <alignment horizontal="center"/>
    </xf>
    <xf numFmtId="0" fontId="30" fillId="20" borderId="0" xfId="0" applyFont="1" applyFill="1" applyAlignment="1">
      <alignment horizontal="center" vertical="center"/>
    </xf>
    <xf numFmtId="0" fontId="0" fillId="12" borderId="0" xfId="0" applyFill="1" applyAlignment="1">
      <alignment horizontal="center"/>
    </xf>
    <xf numFmtId="0" fontId="30" fillId="11" borderId="0" xfId="0" applyFont="1" applyFill="1" applyAlignment="1">
      <alignment horizontal="center"/>
    </xf>
    <xf numFmtId="0" fontId="0" fillId="22" borderId="0" xfId="0" applyFill="1" applyAlignment="1">
      <alignment horizontal="center"/>
    </xf>
    <xf numFmtId="0" fontId="30" fillId="22" borderId="0" xfId="0" applyFont="1" applyFill="1" applyAlignment="1">
      <alignment horizontal="center"/>
    </xf>
    <xf numFmtId="0" fontId="1" fillId="0" borderId="24" xfId="0" applyFont="1" applyFill="1" applyBorder="1" applyAlignment="1">
      <alignment horizontal="center" vertical="center" wrapText="1"/>
    </xf>
    <xf numFmtId="0" fontId="0" fillId="5" borderId="1" xfId="5" applyFont="1" applyBorder="1" applyAlignment="1">
      <alignment horizontal="right" vertical="center"/>
    </xf>
    <xf numFmtId="0" fontId="0" fillId="5" borderId="3" xfId="5" applyFont="1" applyBorder="1" applyAlignment="1">
      <alignment horizontal="left" vertical="center"/>
    </xf>
    <xf numFmtId="0" fontId="19" fillId="23" borderId="58" xfId="0" applyFont="1" applyFill="1" applyBorder="1"/>
    <xf numFmtId="0" fontId="19" fillId="23" borderId="33" xfId="0" applyFont="1" applyFill="1" applyBorder="1"/>
    <xf numFmtId="3" fontId="19" fillId="23" borderId="24" xfId="0" applyNumberFormat="1" applyFont="1" applyFill="1" applyBorder="1"/>
    <xf numFmtId="0" fontId="19" fillId="23" borderId="24" xfId="0" applyFont="1" applyFill="1" applyBorder="1"/>
    <xf numFmtId="3" fontId="19" fillId="23" borderId="35" xfId="0" applyNumberFormat="1" applyFont="1" applyFill="1" applyBorder="1"/>
    <xf numFmtId="0" fontId="19" fillId="23" borderId="47" xfId="0" applyFont="1" applyFill="1" applyBorder="1"/>
    <xf numFmtId="0" fontId="34" fillId="23" borderId="24" xfId="0" applyFont="1" applyFill="1" applyBorder="1" applyAlignment="1">
      <alignment horizontal="center"/>
    </xf>
    <xf numFmtId="0" fontId="0" fillId="23" borderId="67" xfId="0" applyFont="1" applyFill="1" applyBorder="1"/>
    <xf numFmtId="0" fontId="0" fillId="23" borderId="33" xfId="0" applyFont="1" applyFill="1" applyBorder="1"/>
    <xf numFmtId="3" fontId="0" fillId="23" borderId="24" xfId="0" applyNumberFormat="1" applyFont="1" applyFill="1" applyBorder="1"/>
    <xf numFmtId="0" fontId="0" fillId="23" borderId="24" xfId="0" applyFont="1" applyFill="1" applyBorder="1"/>
    <xf numFmtId="3" fontId="0" fillId="23" borderId="35" xfId="0" applyNumberFormat="1" applyFont="1" applyFill="1" applyBorder="1"/>
    <xf numFmtId="0" fontId="0" fillId="23" borderId="48" xfId="0" applyFont="1" applyFill="1" applyBorder="1"/>
    <xf numFmtId="0" fontId="31" fillId="23" borderId="24" xfId="0" applyFont="1" applyFill="1" applyBorder="1" applyAlignment="1">
      <alignment horizontal="center"/>
    </xf>
    <xf numFmtId="0" fontId="0" fillId="14" borderId="67" xfId="0" applyFont="1" applyFill="1" applyBorder="1"/>
    <xf numFmtId="0" fontId="0" fillId="14" borderId="33" xfId="0" applyFont="1" applyFill="1" applyBorder="1"/>
    <xf numFmtId="3" fontId="0" fillId="14" borderId="24" xfId="0" applyNumberFormat="1" applyFont="1" applyFill="1" applyBorder="1"/>
    <xf numFmtId="0" fontId="0" fillId="14" borderId="24" xfId="0" applyFont="1" applyFill="1" applyBorder="1"/>
    <xf numFmtId="0" fontId="0" fillId="14" borderId="35" xfId="0" applyFont="1" applyFill="1" applyBorder="1"/>
    <xf numFmtId="0" fontId="0" fillId="14" borderId="48" xfId="0" applyFont="1" applyFill="1" applyBorder="1"/>
    <xf numFmtId="3" fontId="0" fillId="14" borderId="35" xfId="0" applyNumberFormat="1" applyFont="1" applyFill="1" applyBorder="1"/>
    <xf numFmtId="0" fontId="31" fillId="14" borderId="24" xfId="0" applyFont="1" applyFill="1" applyBorder="1" applyAlignment="1">
      <alignment horizontal="center"/>
    </xf>
    <xf numFmtId="0" fontId="0" fillId="0" borderId="67" xfId="0" applyBorder="1"/>
    <xf numFmtId="0" fontId="0" fillId="0" borderId="67" xfId="0" applyBorder="1" applyAlignment="1">
      <alignment horizontal="center"/>
    </xf>
    <xf numFmtId="0" fontId="0" fillId="0" borderId="64" xfId="0" applyBorder="1" applyAlignment="1">
      <alignment horizontal="center"/>
    </xf>
    <xf numFmtId="0" fontId="0" fillId="19" borderId="67" xfId="0" applyFill="1" applyBorder="1"/>
    <xf numFmtId="0" fontId="0" fillId="19" borderId="2" xfId="0" applyFill="1" applyBorder="1"/>
    <xf numFmtId="0" fontId="0" fillId="19" borderId="37" xfId="0" applyFill="1" applyBorder="1"/>
    <xf numFmtId="0" fontId="0" fillId="19" borderId="64" xfId="0" applyFill="1" applyBorder="1" applyAlignment="1">
      <alignment horizontal="center"/>
    </xf>
    <xf numFmtId="0" fontId="0" fillId="0" borderId="67" xfId="0" applyFont="1" applyBorder="1" applyAlignment="1">
      <alignment horizontal="center"/>
    </xf>
    <xf numFmtId="3" fontId="6" fillId="17" borderId="67" xfId="0" applyNumberFormat="1" applyFont="1" applyFill="1" applyBorder="1"/>
    <xf numFmtId="3" fontId="6" fillId="17" borderId="2" xfId="0" applyNumberFormat="1" applyFont="1" applyFill="1" applyBorder="1"/>
    <xf numFmtId="3" fontId="37" fillId="17" borderId="2" xfId="0" applyNumberFormat="1" applyFont="1" applyFill="1" applyBorder="1" applyAlignment="1">
      <alignment wrapText="1"/>
    </xf>
    <xf numFmtId="3" fontId="6" fillId="17" borderId="37" xfId="0" applyNumberFormat="1" applyFont="1" applyFill="1" applyBorder="1"/>
    <xf numFmtId="0" fontId="38" fillId="17" borderId="64" xfId="0" applyFont="1" applyFill="1" applyBorder="1" applyAlignment="1">
      <alignment horizontal="center" wrapText="1"/>
    </xf>
    <xf numFmtId="3" fontId="0" fillId="0" borderId="67" xfId="0" applyNumberFormat="1" applyFont="1" applyFill="1" applyBorder="1"/>
    <xf numFmtId="3" fontId="0" fillId="0" borderId="0" xfId="0" applyNumberFormat="1" applyFont="1" applyFill="1" applyBorder="1"/>
    <xf numFmtId="3" fontId="0" fillId="0" borderId="43" xfId="0" applyNumberFormat="1" applyFont="1" applyFill="1" applyBorder="1"/>
    <xf numFmtId="0" fontId="0" fillId="0" borderId="67" xfId="0" applyFont="1" applyFill="1" applyBorder="1" applyAlignment="1">
      <alignment horizontal="center"/>
    </xf>
    <xf numFmtId="3" fontId="0" fillId="18" borderId="67" xfId="0" applyNumberFormat="1" applyFont="1" applyFill="1" applyBorder="1"/>
    <xf numFmtId="3" fontId="0" fillId="18" borderId="2" xfId="0" applyNumberFormat="1" applyFont="1" applyFill="1" applyBorder="1"/>
    <xf numFmtId="3" fontId="0" fillId="18" borderId="37" xfId="0" applyNumberFormat="1" applyFont="1" applyFill="1" applyBorder="1"/>
    <xf numFmtId="0" fontId="0" fillId="18" borderId="64" xfId="0" applyFont="1" applyFill="1" applyBorder="1" applyAlignment="1">
      <alignment horizontal="center"/>
    </xf>
    <xf numFmtId="0" fontId="0" fillId="0" borderId="0" xfId="0" applyFill="1"/>
    <xf numFmtId="0" fontId="19" fillId="2" borderId="44" xfId="1" applyFont="1" applyBorder="1"/>
    <xf numFmtId="3" fontId="15" fillId="4" borderId="0" xfId="3" applyNumberFormat="1"/>
    <xf numFmtId="3" fontId="0" fillId="24" borderId="0" xfId="0" applyNumberFormat="1" applyFont="1" applyFill="1"/>
    <xf numFmtId="0" fontId="19" fillId="2" borderId="43" xfId="1" applyFont="1" applyBorder="1"/>
    <xf numFmtId="3" fontId="15" fillId="4" borderId="4" xfId="3" applyNumberFormat="1" applyBorder="1"/>
    <xf numFmtId="0" fontId="0" fillId="20" borderId="0" xfId="0" applyFill="1"/>
    <xf numFmtId="3" fontId="15" fillId="4" borderId="43" xfId="3" applyNumberFormat="1" applyBorder="1"/>
    <xf numFmtId="0" fontId="0" fillId="20" borderId="67" xfId="0" applyFont="1" applyFill="1" applyBorder="1" applyAlignment="1">
      <alignment horizontal="center"/>
    </xf>
    <xf numFmtId="3" fontId="0" fillId="23" borderId="0" xfId="0" applyNumberFormat="1" applyFont="1" applyFill="1"/>
    <xf numFmtId="0" fontId="0" fillId="23" borderId="67" xfId="0" applyFont="1" applyFill="1" applyBorder="1" applyAlignment="1">
      <alignment horizontal="center"/>
    </xf>
    <xf numFmtId="0" fontId="0" fillId="15" borderId="0" xfId="0" applyFont="1" applyFill="1"/>
    <xf numFmtId="3" fontId="0" fillId="15" borderId="0" xfId="0" applyNumberFormat="1" applyFont="1" applyFill="1"/>
    <xf numFmtId="0" fontId="0" fillId="25" borderId="0" xfId="0" applyFont="1" applyFill="1"/>
    <xf numFmtId="10" fontId="0" fillId="25" borderId="0" xfId="0" applyNumberFormat="1" applyFont="1" applyFill="1"/>
    <xf numFmtId="0" fontId="0" fillId="21" borderId="0" xfId="0" applyFont="1" applyFill="1"/>
    <xf numFmtId="3" fontId="0" fillId="21" borderId="0" xfId="0" applyNumberFormat="1" applyFont="1" applyFill="1"/>
    <xf numFmtId="0" fontId="0" fillId="24" borderId="0" xfId="0" applyFont="1" applyFill="1"/>
    <xf numFmtId="0" fontId="0" fillId="26" borderId="67" xfId="0" applyFont="1" applyFill="1" applyBorder="1" applyAlignment="1">
      <alignment horizontal="center"/>
    </xf>
    <xf numFmtId="3" fontId="0" fillId="25" borderId="0" xfId="0" applyNumberFormat="1" applyFont="1" applyFill="1"/>
    <xf numFmtId="0" fontId="0" fillId="27" borderId="0" xfId="0" applyFont="1" applyFill="1"/>
    <xf numFmtId="3" fontId="0" fillId="27" borderId="0" xfId="0" applyNumberFormat="1" applyFont="1" applyFill="1"/>
    <xf numFmtId="0" fontId="19" fillId="2" borderId="37" xfId="1" applyFont="1" applyBorder="1" applyAlignment="1">
      <alignment horizontal="center"/>
    </xf>
    <xf numFmtId="0" fontId="15" fillId="4" borderId="39" xfId="3" applyBorder="1" applyAlignment="1">
      <alignment horizontal="center"/>
    </xf>
    <xf numFmtId="0" fontId="31" fillId="15" borderId="38" xfId="0" applyFont="1" applyFill="1" applyBorder="1" applyAlignment="1">
      <alignment horizontal="center"/>
    </xf>
    <xf numFmtId="0" fontId="31" fillId="15" borderId="33" xfId="0" applyFont="1" applyFill="1" applyBorder="1" applyAlignment="1">
      <alignment horizontal="center"/>
    </xf>
    <xf numFmtId="0" fontId="31" fillId="15" borderId="24" xfId="0" applyFont="1" applyFill="1" applyBorder="1" applyAlignment="1">
      <alignment horizontal="center"/>
    </xf>
    <xf numFmtId="0" fontId="15" fillId="4" borderId="57" xfId="3" applyBorder="1" applyAlignment="1">
      <alignment horizontal="center"/>
    </xf>
    <xf numFmtId="0" fontId="31" fillId="25" borderId="24" xfId="0" applyFont="1" applyFill="1" applyBorder="1" applyAlignment="1">
      <alignment horizontal="center"/>
    </xf>
    <xf numFmtId="0" fontId="31" fillId="21" borderId="24" xfId="0" applyFont="1" applyFill="1" applyBorder="1" applyAlignment="1">
      <alignment horizontal="center"/>
    </xf>
    <xf numFmtId="0" fontId="31" fillId="21" borderId="35" xfId="0" applyFont="1" applyFill="1" applyBorder="1" applyAlignment="1">
      <alignment horizontal="center"/>
    </xf>
    <xf numFmtId="0" fontId="31" fillId="24" borderId="33" xfId="0" applyFont="1" applyFill="1" applyBorder="1" applyAlignment="1">
      <alignment horizontal="center"/>
    </xf>
    <xf numFmtId="0" fontId="31" fillId="24" borderId="24" xfId="0" applyFont="1" applyFill="1" applyBorder="1" applyAlignment="1">
      <alignment horizontal="center"/>
    </xf>
    <xf numFmtId="0" fontId="31" fillId="24" borderId="35" xfId="0" applyFont="1" applyFill="1" applyBorder="1" applyAlignment="1">
      <alignment horizontal="center"/>
    </xf>
    <xf numFmtId="0" fontId="40" fillId="0" borderId="0" xfId="0" applyFont="1" applyBorder="1" applyAlignment="1">
      <alignment horizontal="center"/>
    </xf>
    <xf numFmtId="0" fontId="40" fillId="0" borderId="31" xfId="0" applyFont="1" applyBorder="1" applyAlignment="1">
      <alignment horizontal="center"/>
    </xf>
    <xf numFmtId="0" fontId="31" fillId="0" borderId="0" xfId="0" applyFont="1" applyAlignment="1">
      <alignment horizontal="center"/>
    </xf>
    <xf numFmtId="0" fontId="29" fillId="0" borderId="0" xfId="0" applyFont="1"/>
    <xf numFmtId="0" fontId="7" fillId="0" borderId="24" xfId="0" applyFont="1" applyFill="1" applyBorder="1" applyAlignment="1">
      <alignment horizontal="center"/>
    </xf>
    <xf numFmtId="0" fontId="7" fillId="0" borderId="24" xfId="0" applyFont="1" applyFill="1" applyBorder="1" applyAlignment="1">
      <alignment horizontal="left" wrapText="1"/>
    </xf>
    <xf numFmtId="0" fontId="7" fillId="0" borderId="24" xfId="0" applyFont="1" applyFill="1" applyBorder="1" applyAlignment="1">
      <alignment horizontal="center" wrapText="1"/>
    </xf>
    <xf numFmtId="0" fontId="9" fillId="0" borderId="24" xfId="0" applyFont="1" applyFill="1" applyBorder="1" applyAlignment="1">
      <alignment horizontal="center" vertical="center" wrapText="1"/>
    </xf>
    <xf numFmtId="0" fontId="7" fillId="0" borderId="24" xfId="0" applyFont="1" applyFill="1" applyBorder="1" applyAlignment="1">
      <alignment horizontal="center" vertical="center"/>
    </xf>
    <xf numFmtId="0" fontId="9" fillId="0" borderId="24" xfId="0" applyFont="1" applyFill="1" applyBorder="1" applyAlignment="1">
      <alignment horizontal="center" wrapText="1"/>
    </xf>
    <xf numFmtId="0" fontId="3" fillId="28" borderId="0" xfId="0" applyFont="1" applyFill="1" applyAlignment="1">
      <alignment horizontal="center"/>
    </xf>
    <xf numFmtId="0" fontId="11" fillId="28" borderId="0" xfId="0" applyFont="1" applyFill="1" applyAlignment="1">
      <alignment horizontal="center"/>
    </xf>
    <xf numFmtId="0" fontId="13" fillId="2" borderId="0" xfId="1" applyAlignment="1">
      <alignment horizontal="center" vertical="center" wrapText="1"/>
    </xf>
    <xf numFmtId="9" fontId="13" fillId="2" borderId="5" xfId="1" applyNumberFormat="1" applyBorder="1" applyAlignment="1">
      <alignment horizontal="center" vertical="center" wrapText="1"/>
    </xf>
    <xf numFmtId="0" fontId="0" fillId="29" borderId="0" xfId="0" applyFill="1" applyAlignment="1">
      <alignment horizontal="center" vertical="center"/>
    </xf>
    <xf numFmtId="0" fontId="30" fillId="29" borderId="0" xfId="0" applyFont="1" applyFill="1" applyAlignment="1">
      <alignment horizontal="center" vertical="center"/>
    </xf>
    <xf numFmtId="0" fontId="0" fillId="29" borderId="0" xfId="0" applyFill="1"/>
    <xf numFmtId="0" fontId="30" fillId="29" borderId="0" xfId="0" applyFont="1" applyFill="1" applyBorder="1" applyAlignment="1">
      <alignment horizontal="center"/>
    </xf>
    <xf numFmtId="0" fontId="0" fillId="11" borderId="0" xfId="0" applyFill="1"/>
    <xf numFmtId="0" fontId="30" fillId="11" borderId="0" xfId="0" applyFont="1" applyFill="1" applyAlignment="1">
      <alignment vertical="center"/>
    </xf>
    <xf numFmtId="0" fontId="30" fillId="11" borderId="0" xfId="0" applyFont="1" applyFill="1"/>
    <xf numFmtId="0" fontId="13" fillId="2" borderId="52" xfId="1" applyBorder="1" applyAlignment="1">
      <alignment horizontal="center" wrapText="1"/>
    </xf>
    <xf numFmtId="0" fontId="13" fillId="2" borderId="53" xfId="1" applyBorder="1" applyAlignment="1">
      <alignment horizontal="center" vertical="center" wrapText="1"/>
    </xf>
    <xf numFmtId="0" fontId="13" fillId="2" borderId="54" xfId="1" applyBorder="1" applyAlignment="1">
      <alignment horizontal="center" vertical="center"/>
    </xf>
    <xf numFmtId="0" fontId="13" fillId="2" borderId="56" xfId="1" applyBorder="1" applyAlignment="1">
      <alignment horizontal="center" vertical="center"/>
    </xf>
    <xf numFmtId="0" fontId="13" fillId="2" borderId="40" xfId="1" applyBorder="1" applyAlignment="1">
      <alignment horizontal="center" wrapText="1"/>
    </xf>
    <xf numFmtId="0" fontId="13" fillId="2" borderId="41" xfId="1" applyBorder="1" applyAlignment="1">
      <alignment horizontal="center" vertical="center" wrapText="1"/>
    </xf>
    <xf numFmtId="0" fontId="13" fillId="2" borderId="42" xfId="1" applyBorder="1" applyAlignment="1">
      <alignment horizontal="center" vertical="center"/>
    </xf>
    <xf numFmtId="9" fontId="13" fillId="2" borderId="37" xfId="1" applyNumberFormat="1" applyBorder="1" applyAlignment="1">
      <alignment horizontal="center" vertical="center"/>
    </xf>
    <xf numFmtId="0" fontId="13" fillId="2" borderId="25" xfId="1" applyBorder="1" applyAlignment="1">
      <alignment horizontal="center" vertical="center" wrapText="1"/>
    </xf>
    <xf numFmtId="0" fontId="13" fillId="2" borderId="26" xfId="1" applyBorder="1" applyAlignment="1">
      <alignment horizontal="center" vertical="center" wrapText="1"/>
    </xf>
    <xf numFmtId="9" fontId="13" fillId="2" borderId="27" xfId="1" applyNumberFormat="1" applyBorder="1" applyAlignment="1">
      <alignment horizontal="center" vertical="center" wrapText="1"/>
    </xf>
    <xf numFmtId="0" fontId="13" fillId="2" borderId="30" xfId="1" applyBorder="1" applyAlignment="1">
      <alignment horizontal="center" vertical="center" wrapText="1"/>
    </xf>
    <xf numFmtId="0" fontId="13" fillId="2" borderId="31" xfId="1" applyBorder="1" applyAlignment="1">
      <alignment horizontal="center" vertical="center" wrapText="1"/>
    </xf>
    <xf numFmtId="9" fontId="13" fillId="2" borderId="32" xfId="1" applyNumberFormat="1" applyBorder="1" applyAlignment="1">
      <alignment horizontal="center" vertical="center" wrapText="1"/>
    </xf>
    <xf numFmtId="0" fontId="13" fillId="2" borderId="4" xfId="1" applyBorder="1" applyAlignment="1">
      <alignment vertical="center" wrapText="1"/>
    </xf>
    <xf numFmtId="0" fontId="13" fillId="2" borderId="9" xfId="1" applyBorder="1" applyAlignment="1">
      <alignment vertical="center" wrapText="1"/>
    </xf>
    <xf numFmtId="0" fontId="13" fillId="2" borderId="7" xfId="1" applyBorder="1" applyAlignment="1">
      <alignment horizontal="center" wrapText="1"/>
    </xf>
    <xf numFmtId="10" fontId="13" fillId="2" borderId="8" xfId="1" applyNumberFormat="1" applyBorder="1" applyAlignment="1">
      <alignment horizontal="center" wrapText="1"/>
    </xf>
    <xf numFmtId="10" fontId="13" fillId="2" borderId="5" xfId="1" applyNumberFormat="1" applyBorder="1" applyAlignment="1">
      <alignment horizontal="center" wrapText="1"/>
    </xf>
    <xf numFmtId="0" fontId="13" fillId="2" borderId="9" xfId="1" applyBorder="1" applyAlignment="1">
      <alignment wrapText="1"/>
    </xf>
    <xf numFmtId="0" fontId="13" fillId="2" borderId="10" xfId="1" applyBorder="1" applyAlignment="1">
      <alignment horizontal="center" wrapText="1"/>
    </xf>
    <xf numFmtId="9" fontId="13" fillId="2" borderId="11" xfId="1" applyNumberFormat="1" applyBorder="1" applyAlignment="1">
      <alignment horizontal="center" wrapText="1"/>
    </xf>
    <xf numFmtId="0" fontId="13" fillId="2" borderId="4" xfId="1" applyBorder="1" applyAlignment="1">
      <alignment horizontal="center" wrapText="1"/>
    </xf>
    <xf numFmtId="0" fontId="3" fillId="0" borderId="23" xfId="0" applyFont="1" applyBorder="1" applyAlignment="1">
      <alignment vertical="center"/>
    </xf>
    <xf numFmtId="0" fontId="40" fillId="0" borderId="0" xfId="0" applyFont="1"/>
    <xf numFmtId="0" fontId="30" fillId="0" borderId="3" xfId="0" applyFont="1" applyBorder="1" applyAlignment="1">
      <alignment vertical="center"/>
    </xf>
    <xf numFmtId="0" fontId="6" fillId="0" borderId="58" xfId="0" applyFont="1" applyBorder="1" applyAlignment="1">
      <alignment horizontal="center" vertical="center" wrapText="1"/>
    </xf>
    <xf numFmtId="0" fontId="30" fillId="0" borderId="1" xfId="0" applyFont="1" applyBorder="1" applyAlignment="1">
      <alignment vertical="center"/>
    </xf>
    <xf numFmtId="0" fontId="30" fillId="0" borderId="2" xfId="0" applyFont="1" applyBorder="1" applyAlignment="1">
      <alignment vertical="center"/>
    </xf>
    <xf numFmtId="0" fontId="29" fillId="16" borderId="0" xfId="0" applyFont="1" applyFill="1" applyAlignment="1">
      <alignment horizontal="center" vertical="center"/>
    </xf>
    <xf numFmtId="0" fontId="29" fillId="0" borderId="0" xfId="0" applyFont="1" applyAlignment="1">
      <alignment horizontal="center" vertical="center"/>
    </xf>
    <xf numFmtId="0" fontId="31" fillId="0" borderId="0" xfId="0" applyFont="1" applyAlignment="1">
      <alignment horizontal="center" vertical="center"/>
    </xf>
    <xf numFmtId="0" fontId="40" fillId="0" borderId="0" xfId="0" applyFont="1" applyBorder="1" applyAlignment="1">
      <alignment horizontal="center" vertical="center"/>
    </xf>
    <xf numFmtId="0" fontId="0" fillId="0" borderId="52" xfId="0" applyFont="1" applyBorder="1" applyAlignment="1">
      <alignment horizontal="center" vertical="center"/>
    </xf>
    <xf numFmtId="0" fontId="31" fillId="24" borderId="59" xfId="0" applyFont="1" applyFill="1" applyBorder="1" applyAlignment="1">
      <alignment horizontal="center" vertical="center"/>
    </xf>
    <xf numFmtId="0" fontId="31" fillId="24" borderId="53" xfId="0" applyFont="1" applyFill="1" applyBorder="1" applyAlignment="1">
      <alignment horizontal="center" vertical="center"/>
    </xf>
    <xf numFmtId="0" fontId="31" fillId="24" borderId="76" xfId="0" applyFont="1" applyFill="1" applyBorder="1" applyAlignment="1">
      <alignment horizontal="center" vertical="center"/>
    </xf>
    <xf numFmtId="0" fontId="31" fillId="24" borderId="57" xfId="0" applyFont="1" applyFill="1" applyBorder="1" applyAlignment="1">
      <alignment horizontal="center" vertical="center"/>
    </xf>
    <xf numFmtId="0" fontId="31" fillId="21" borderId="59" xfId="0" applyFont="1" applyFill="1" applyBorder="1" applyAlignment="1">
      <alignment horizontal="center" vertical="center"/>
    </xf>
    <xf numFmtId="0" fontId="31" fillId="21" borderId="53" xfId="0" applyFont="1" applyFill="1" applyBorder="1" applyAlignment="1">
      <alignment horizontal="center" vertical="center"/>
    </xf>
    <xf numFmtId="0" fontId="31" fillId="21" borderId="76" xfId="0" applyFont="1" applyFill="1" applyBorder="1" applyAlignment="1">
      <alignment horizontal="center" vertical="center"/>
    </xf>
    <xf numFmtId="0" fontId="31" fillId="25" borderId="59" xfId="0" applyFont="1" applyFill="1" applyBorder="1" applyAlignment="1">
      <alignment horizontal="center" vertical="center"/>
    </xf>
    <xf numFmtId="0" fontId="31" fillId="25" borderId="53" xfId="0" applyFont="1" applyFill="1" applyBorder="1" applyAlignment="1">
      <alignment horizontal="center" vertical="center"/>
    </xf>
    <xf numFmtId="0" fontId="31" fillId="25" borderId="76" xfId="0" applyFont="1" applyFill="1" applyBorder="1" applyAlignment="1">
      <alignment horizontal="center" vertical="center"/>
    </xf>
    <xf numFmtId="0" fontId="31" fillId="15" borderId="59" xfId="0" applyFont="1" applyFill="1" applyBorder="1" applyAlignment="1">
      <alignment horizontal="center" vertical="center"/>
    </xf>
    <xf numFmtId="0" fontId="31" fillId="15" borderId="53" xfId="0" applyFont="1" applyFill="1" applyBorder="1" applyAlignment="1">
      <alignment horizontal="center" vertical="center"/>
    </xf>
    <xf numFmtId="0" fontId="31" fillId="15" borderId="76" xfId="0" applyFont="1" applyFill="1" applyBorder="1" applyAlignment="1">
      <alignment horizontal="center" vertical="center"/>
    </xf>
    <xf numFmtId="0" fontId="0" fillId="26" borderId="77" xfId="0" applyFont="1" applyFill="1" applyBorder="1" applyAlignment="1">
      <alignment horizontal="center" vertical="center"/>
    </xf>
    <xf numFmtId="3" fontId="0" fillId="24" borderId="0" xfId="0" applyNumberFormat="1" applyFont="1" applyFill="1" applyBorder="1" applyAlignment="1">
      <alignment horizontal="center" vertical="center"/>
    </xf>
    <xf numFmtId="0" fontId="0" fillId="24" borderId="0" xfId="0" applyFont="1" applyFill="1" applyBorder="1" applyAlignment="1">
      <alignment horizontal="center" vertical="center"/>
    </xf>
    <xf numFmtId="0" fontId="0" fillId="24" borderId="43" xfId="0" applyFont="1" applyFill="1" applyBorder="1" applyAlignment="1">
      <alignment horizontal="center" vertical="center"/>
    </xf>
    <xf numFmtId="3" fontId="0" fillId="21" borderId="0" xfId="0" applyNumberFormat="1" applyFont="1" applyFill="1" applyBorder="1" applyAlignment="1">
      <alignment horizontal="center" vertical="center"/>
    </xf>
    <xf numFmtId="0" fontId="0" fillId="21" borderId="0" xfId="0" applyFont="1" applyFill="1" applyBorder="1" applyAlignment="1">
      <alignment horizontal="center" vertical="center"/>
    </xf>
    <xf numFmtId="0" fontId="0" fillId="21" borderId="43" xfId="0" applyFont="1" applyFill="1" applyBorder="1" applyAlignment="1">
      <alignment horizontal="center" vertical="center"/>
    </xf>
    <xf numFmtId="3" fontId="0" fillId="25" borderId="0" xfId="0" applyNumberFormat="1" applyFont="1" applyFill="1" applyBorder="1" applyAlignment="1">
      <alignment horizontal="center" vertical="center"/>
    </xf>
    <xf numFmtId="0" fontId="0" fillId="25" borderId="0" xfId="0" applyFont="1" applyFill="1" applyBorder="1" applyAlignment="1">
      <alignment horizontal="center" vertical="center"/>
    </xf>
    <xf numFmtId="0" fontId="0" fillId="25" borderId="43" xfId="0" applyFont="1" applyFill="1" applyBorder="1" applyAlignment="1">
      <alignment horizontal="center" vertical="center"/>
    </xf>
    <xf numFmtId="3" fontId="0" fillId="15" borderId="0" xfId="0" applyNumberFormat="1" applyFont="1" applyFill="1" applyBorder="1" applyAlignment="1">
      <alignment horizontal="center" vertical="center"/>
    </xf>
    <xf numFmtId="0" fontId="0" fillId="15" borderId="0" xfId="0" applyFont="1" applyFill="1" applyBorder="1" applyAlignment="1">
      <alignment horizontal="center" vertical="center"/>
    </xf>
    <xf numFmtId="0" fontId="0" fillId="15" borderId="38" xfId="0" applyFont="1" applyFill="1" applyBorder="1" applyAlignment="1">
      <alignment horizontal="center" vertical="center"/>
    </xf>
    <xf numFmtId="0" fontId="0" fillId="26" borderId="63" xfId="0" applyFont="1" applyFill="1" applyBorder="1" applyAlignment="1">
      <alignment horizontal="center" vertical="center"/>
    </xf>
    <xf numFmtId="3" fontId="0" fillId="27" borderId="2" xfId="0" applyNumberFormat="1" applyFont="1" applyFill="1" applyBorder="1" applyAlignment="1">
      <alignment horizontal="center" vertical="center"/>
    </xf>
    <xf numFmtId="0" fontId="0" fillId="27" borderId="2" xfId="0" applyFont="1" applyFill="1" applyBorder="1" applyAlignment="1">
      <alignment horizontal="center" vertical="center"/>
    </xf>
    <xf numFmtId="0" fontId="0" fillId="27" borderId="37" xfId="0" applyFont="1" applyFill="1" applyBorder="1" applyAlignment="1">
      <alignment horizontal="center" vertical="center"/>
    </xf>
    <xf numFmtId="0" fontId="0" fillId="27" borderId="65" xfId="0" applyFont="1" applyFill="1" applyBorder="1" applyAlignment="1">
      <alignment horizontal="center" vertical="center"/>
    </xf>
    <xf numFmtId="0" fontId="14" fillId="3" borderId="77" xfId="2" applyBorder="1" applyAlignment="1">
      <alignment horizontal="center" vertical="center"/>
    </xf>
    <xf numFmtId="3" fontId="14" fillId="3" borderId="0" xfId="2" applyNumberFormat="1" applyBorder="1" applyAlignment="1">
      <alignment horizontal="center" vertical="center"/>
    </xf>
    <xf numFmtId="3" fontId="14" fillId="3" borderId="43" xfId="2" applyNumberFormat="1" applyBorder="1" applyAlignment="1">
      <alignment horizontal="center" vertical="center"/>
    </xf>
    <xf numFmtId="3" fontId="14" fillId="3" borderId="58" xfId="2" applyNumberFormat="1" applyBorder="1" applyAlignment="1">
      <alignment horizontal="center" vertical="center"/>
    </xf>
    <xf numFmtId="0" fontId="38" fillId="17" borderId="63" xfId="0" applyFont="1" applyFill="1" applyBorder="1" applyAlignment="1">
      <alignment horizontal="center" vertical="center" wrapText="1"/>
    </xf>
    <xf numFmtId="3" fontId="37" fillId="17" borderId="2" xfId="0" applyNumberFormat="1" applyFont="1" applyFill="1" applyBorder="1" applyAlignment="1">
      <alignment horizontal="center" vertical="center" wrapText="1"/>
    </xf>
    <xf numFmtId="3" fontId="6" fillId="17" borderId="2" xfId="0" applyNumberFormat="1" applyFont="1" applyFill="1" applyBorder="1" applyAlignment="1">
      <alignment horizontal="center" vertical="center"/>
    </xf>
    <xf numFmtId="0" fontId="0" fillId="19" borderId="37" xfId="0" applyFill="1" applyBorder="1" applyAlignment="1">
      <alignment horizontal="center" vertical="center"/>
    </xf>
    <xf numFmtId="0" fontId="38" fillId="17" borderId="78" xfId="0" applyFont="1" applyFill="1" applyBorder="1" applyAlignment="1">
      <alignment horizontal="center" vertical="center" wrapText="1"/>
    </xf>
    <xf numFmtId="0" fontId="0" fillId="19" borderId="2" xfId="0" applyFill="1" applyBorder="1" applyAlignment="1">
      <alignment horizontal="center" vertical="center"/>
    </xf>
    <xf numFmtId="0" fontId="14" fillId="3" borderId="2" xfId="2" applyBorder="1" applyAlignment="1">
      <alignment horizontal="center" vertical="center"/>
    </xf>
    <xf numFmtId="0" fontId="18" fillId="31" borderId="2" xfId="10" applyBorder="1" applyAlignment="1">
      <alignment horizontal="center" vertical="center"/>
    </xf>
    <xf numFmtId="0" fontId="18" fillId="7" borderId="2" xfId="7" applyBorder="1" applyAlignment="1">
      <alignment horizontal="center" vertical="center"/>
    </xf>
    <xf numFmtId="0" fontId="0" fillId="17" borderId="24" xfId="0" applyFill="1" applyBorder="1" applyAlignment="1">
      <alignment horizontal="center" vertical="center"/>
    </xf>
    <xf numFmtId="0" fontId="0" fillId="18" borderId="24" xfId="0" applyFill="1" applyBorder="1" applyAlignment="1">
      <alignment horizontal="center" vertical="center"/>
    </xf>
    <xf numFmtId="0" fontId="31" fillId="0" borderId="38" xfId="0" applyFont="1" applyBorder="1" applyAlignment="1">
      <alignment horizontal="center" vertical="center"/>
    </xf>
    <xf numFmtId="0" fontId="31" fillId="18" borderId="63" xfId="0" applyFont="1" applyFill="1" applyBorder="1" applyAlignment="1">
      <alignment horizontal="center" vertical="center"/>
    </xf>
    <xf numFmtId="0" fontId="0" fillId="18" borderId="3" xfId="0" applyFill="1" applyBorder="1" applyAlignment="1">
      <alignment horizontal="center"/>
    </xf>
    <xf numFmtId="0" fontId="40" fillId="0" borderId="31" xfId="0" applyFont="1" applyBorder="1" applyAlignment="1">
      <alignment horizontal="center"/>
    </xf>
    <xf numFmtId="0" fontId="0" fillId="0" borderId="31" xfId="0" applyBorder="1" applyAlignment="1">
      <alignment horizontal="center"/>
    </xf>
    <xf numFmtId="0" fontId="29" fillId="16" borderId="0" xfId="0" applyFont="1" applyFill="1" applyAlignment="1">
      <alignment horizontal="center"/>
    </xf>
    <xf numFmtId="0" fontId="29" fillId="16" borderId="0" xfId="0" applyFont="1" applyFill="1" applyAlignment="1">
      <alignment horizontal="center" vertical="center"/>
    </xf>
    <xf numFmtId="0" fontId="40" fillId="0" borderId="0" xfId="0" applyFont="1" applyBorder="1" applyAlignment="1">
      <alignment horizontal="center" vertical="center"/>
    </xf>
    <xf numFmtId="0" fontId="0" fillId="0" borderId="0" xfId="0" applyBorder="1" applyAlignment="1">
      <alignment horizontal="center" vertical="center"/>
    </xf>
    <xf numFmtId="0" fontId="17" fillId="12" borderId="0" xfId="4" applyFill="1" applyAlignment="1">
      <alignment horizontal="center"/>
    </xf>
    <xf numFmtId="0" fontId="0" fillId="13" borderId="7" xfId="0" applyFill="1" applyBorder="1" applyAlignment="1">
      <alignment horizontal="center" vertical="center"/>
    </xf>
    <xf numFmtId="0" fontId="30" fillId="30" borderId="75" xfId="0" applyFont="1" applyFill="1" applyBorder="1" applyAlignment="1">
      <alignment horizontal="center"/>
    </xf>
    <xf numFmtId="0" fontId="33" fillId="30" borderId="4" xfId="0" applyFont="1" applyFill="1" applyBorder="1" applyAlignment="1">
      <alignment horizontal="center"/>
    </xf>
    <xf numFmtId="0" fontId="33" fillId="30" borderId="0" xfId="0" applyFont="1" applyFill="1" applyBorder="1" applyAlignment="1">
      <alignment horizontal="center"/>
    </xf>
    <xf numFmtId="0" fontId="3" fillId="0" borderId="4" xfId="0" applyFont="1" applyBorder="1" applyAlignment="1">
      <alignment horizontal="center"/>
    </xf>
    <xf numFmtId="0" fontId="3" fillId="0" borderId="0" xfId="0" applyFont="1" applyBorder="1" applyAlignment="1">
      <alignment horizontal="center"/>
    </xf>
    <xf numFmtId="0" fontId="3" fillId="0" borderId="5" xfId="0" applyFont="1" applyBorder="1" applyAlignment="1">
      <alignment horizontal="center"/>
    </xf>
    <xf numFmtId="0" fontId="30" fillId="11" borderId="75" xfId="0" applyFont="1" applyFill="1" applyBorder="1" applyAlignment="1">
      <alignment horizontal="center"/>
    </xf>
    <xf numFmtId="0" fontId="0" fillId="13" borderId="24" xfId="0" applyFill="1" applyBorder="1" applyAlignment="1">
      <alignment horizontal="center" vertical="center"/>
    </xf>
    <xf numFmtId="0" fontId="30" fillId="11" borderId="31" xfId="0" applyFont="1" applyFill="1" applyBorder="1" applyAlignment="1">
      <alignment horizontal="center" vertical="center"/>
    </xf>
    <xf numFmtId="0" fontId="0" fillId="0" borderId="0" xfId="0"/>
    <xf numFmtId="0" fontId="0" fillId="0" borderId="0" xfId="0"/>
    <xf numFmtId="0" fontId="0" fillId="0" borderId="24" xfId="0" applyBorder="1"/>
    <xf numFmtId="0" fontId="0" fillId="0" borderId="24" xfId="0" applyBorder="1" applyAlignment="1">
      <alignment horizontal="center" vertical="center"/>
    </xf>
    <xf numFmtId="0" fontId="42" fillId="32" borderId="24" xfId="0" applyFont="1" applyFill="1" applyBorder="1" applyAlignment="1">
      <alignment horizontal="center" vertical="center" wrapText="1"/>
    </xf>
    <xf numFmtId="0" fontId="42" fillId="0" borderId="24" xfId="0" applyFont="1" applyBorder="1" applyAlignment="1">
      <alignment horizontal="center" vertical="center" wrapText="1"/>
    </xf>
    <xf numFmtId="0" fontId="0" fillId="0" borderId="58" xfId="0" applyBorder="1" applyAlignment="1">
      <alignment horizontal="center" vertical="center"/>
    </xf>
    <xf numFmtId="3" fontId="42" fillId="32" borderId="24" xfId="0" applyNumberFormat="1" applyFont="1" applyFill="1" applyBorder="1" applyAlignment="1">
      <alignment horizontal="center" wrapText="1"/>
    </xf>
    <xf numFmtId="3" fontId="42" fillId="0" borderId="24" xfId="0" applyNumberFormat="1" applyFont="1" applyBorder="1" applyAlignment="1">
      <alignment horizontal="center" wrapText="1"/>
    </xf>
    <xf numFmtId="0" fontId="43" fillId="0" borderId="24" xfId="0" applyFont="1" applyBorder="1"/>
    <xf numFmtId="4" fontId="44" fillId="32" borderId="24" xfId="0" applyNumberFormat="1" applyFont="1" applyFill="1" applyBorder="1" applyAlignment="1">
      <alignment horizontal="center" wrapText="1"/>
    </xf>
    <xf numFmtId="4" fontId="44" fillId="0" borderId="24" xfId="0" applyNumberFormat="1" applyFont="1" applyBorder="1" applyAlignment="1">
      <alignment horizontal="center" wrapText="1"/>
    </xf>
    <xf numFmtId="0" fontId="43" fillId="0" borderId="24" xfId="0" applyFont="1" applyBorder="1" applyAlignment="1">
      <alignment horizontal="center" vertical="center"/>
    </xf>
  </cellXfs>
  <cellStyles count="11">
    <cellStyle name="20% - Έμφαση2" xfId="6" builtinId="34"/>
    <cellStyle name="20% - Έμφαση3" xfId="8" builtinId="38"/>
    <cellStyle name="20% - Έμφαση4" xfId="9" builtinId="42"/>
    <cellStyle name="Έμφαση2" xfId="10" builtinId="33"/>
    <cellStyle name="Έμφαση3" xfId="7" builtinId="37"/>
    <cellStyle name="Κακό" xfId="2" builtinId="27"/>
    <cellStyle name="Καλό" xfId="1" builtinId="26"/>
    <cellStyle name="Κανονικό" xfId="0" builtinId="0"/>
    <cellStyle name="Ουδέτερο" xfId="3" builtinId="28"/>
    <cellStyle name="Σημείωση" xfId="5" builtinId="10"/>
    <cellStyle name="Τίτλος" xfId="4" builtinId="15"/>
  </cellStyles>
  <dxfs count="52">
    <dxf>
      <alignment horizontal="center" vertical="center" textRotation="0" indent="0" relativeIndent="255" justifyLastLine="0" shrinkToFit="0" mergeCell="0" readingOrder="0"/>
    </dxf>
    <dxf>
      <alignment horizontal="center" vertical="center" textRotation="0" indent="0" relativeIndent="255" justifyLastLine="0" shrinkToFit="0" mergeCell="0" readingOrder="0"/>
    </dxf>
    <dxf>
      <alignment horizontal="center" vertical="center" textRotation="0" indent="0" relativeIndent="255" justifyLastLine="0" shrinkToFit="0" mergeCell="0" readingOrder="0"/>
    </dxf>
    <dxf>
      <alignment horizontal="center" vertical="center" textRotation="0" indent="0" relativeIndent="255" justifyLastLine="0" shrinkToFit="0" mergeCell="0" readingOrder="0"/>
    </dxf>
    <dxf>
      <alignment horizontal="center" vertical="bottom" textRotation="0" indent="0" relativeIndent="255" justifyLastLine="0" shrinkToFit="0" mergeCell="0" readingOrder="0"/>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center" textRotation="0" wrapText="0" indent="0" relativeIndent="255" justifyLastLine="0" shrinkToFit="0" mergeCell="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0" indent="0" relativeIndent="255" justifyLastLine="0" shrinkToFit="0" mergeCell="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0" indent="0" relativeIndent="255" justifyLastLine="0" shrinkToFit="0" mergeCell="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0" indent="0" relativeIndent="255" justifyLastLine="0" shrinkToFit="0" mergeCell="0" readingOrder="0"/>
      <border diagonalUp="0" diagonalDown="0" outline="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right style="thin">
          <color indexed="64"/>
        </right>
        <top style="thin">
          <color indexed="64"/>
        </top>
        <bottom style="thin">
          <color indexed="64"/>
        </bottom>
      </border>
    </dxf>
    <dxf>
      <alignment horizontal="center" vertical="bottom" textRotation="0" wrapText="0" indent="0" relativeIndent="255" justifyLastLine="0" shrinkToFit="0" mergeCell="0" readingOrder="0"/>
      <border diagonalUp="0" diagonalDown="0">
        <left style="thin">
          <color indexed="64"/>
        </left>
        <right style="thin">
          <color indexed="64"/>
        </right>
        <top/>
        <bottom/>
      </border>
    </dxf>
    <dxf>
      <alignment horizontal="center" vertical="bottom" textRotation="0" wrapText="0" indent="0" relativeIndent="255" justifyLastLine="0" shrinkToFit="0" mergeCell="0" readingOrder="0"/>
    </dxf>
    <dxf>
      <font>
        <strike val="0"/>
        <outline val="0"/>
        <shadow val="0"/>
        <u val="none"/>
        <vertAlign val="baseline"/>
        <sz val="7.5"/>
        <color theme="1"/>
      </font>
      <fill>
        <patternFill patternType="none">
          <fgColor indexed="64"/>
          <bgColor indexed="65"/>
        </patternFill>
      </fill>
      <alignment horizontal="center" vertical="bottom" textRotation="0" wrapText="0" indent="0" relativeIndent="255" justifyLastLine="0" shrinkToFit="0" mergeCell="0" readingOrder="0"/>
      <border diagonalUp="0" diagonalDown="0" outline="0">
        <left style="thin">
          <color indexed="64"/>
        </left>
        <right style="thin">
          <color indexed="64"/>
        </right>
        <top/>
        <bottom/>
      </border>
    </dxf>
    <dxf>
      <alignment horizontal="center" vertic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vertic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textRotation="0" wrapText="0" indent="0" relativeIndent="255" justifyLastLine="0" shrinkToFit="0" mergeCell="0" readingOrder="0"/>
    </dxf>
    <dxf>
      <alignment horizontal="center" vertical="center" textRotation="0" wrapText="0" indent="0" relativeIndent="255" justifyLastLine="0" shrinkToFit="0" mergeCell="0" readingOrder="0"/>
    </dxf>
    <dxf>
      <alignment horizontal="center" vertical="center" textRotation="0" wrapText="0" indent="0" relativeIndent="255" justifyLastLine="0" shrinkToFit="0" mergeCell="0" readingOrder="0"/>
    </dxf>
    <dxf>
      <alignment horizontal="center" vertical="center" textRotation="0" wrapText="0" indent="0" relativeIndent="255" justifyLastLine="0" shrinkToFit="0" mergeCell="0" readingOrder="0"/>
    </dxf>
    <dxf>
      <alignment horizontal="center" vertical="center" textRotation="0" wrapText="0" indent="0" relativeIndent="255" justifyLastLine="0" shrinkToFit="0" mergeCell="0" readingOrder="0"/>
    </dxf>
    <dxf>
      <alignment horizontal="center" vertical="center" textRotation="0" indent="0" relativeIndent="255" justifyLastLine="0" shrinkToFit="0" mergeCell="0" readingOrder="0"/>
    </dxf>
    <dxf>
      <alignment horizontal="center" vertical="center" textRotation="0" indent="0" relativeIndent="255" justifyLastLine="0" shrinkToFit="0" mergeCell="0" readingOrder="0"/>
    </dxf>
    <dxf>
      <alignment horizontal="center" vertical="center" textRotation="0" indent="0" relativeIndent="255" justifyLastLine="0" shrinkToFit="0" mergeCell="0" readingOrder="0"/>
    </dxf>
    <dxf>
      <alignment horizontal="center" vertical="center" textRotation="0" indent="0" relativeIndent="255" justifyLastLine="0" shrinkToFit="0" mergeCell="0" readingOrder="0"/>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defaultTableStyle="TableStyleMedium9" defaultPivotStyle="PivotStyleLight16">
    <tableStyle name="1 απαντήσεις φόρμας-style" pivot="0" count="3">
      <tableStyleElement type="headerRow" dxfId="51"/>
      <tableStyleElement type="firstRowStripe" dxfId="50"/>
      <tableStyleElement type="secondRowStripe" dxfId="49"/>
    </tableStyle>
  </tableStyle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l-GR"/>
  <c:chart>
    <c:plotArea>
      <c:layout/>
      <c:radarChart>
        <c:radarStyle val="marker"/>
        <c:ser>
          <c:idx val="0"/>
          <c:order val="0"/>
          <c:tx>
            <c:v>2020</c:v>
          </c:tx>
          <c:val>
            <c:numRef>
              <c:f>'3.2.2 Κοστος Εν. ανα Μ.Τ.'!$P$18:$S$18</c:f>
              <c:numCache>
                <c:formatCode>General</c:formatCode>
                <c:ptCount val="4"/>
                <c:pt idx="0">
                  <c:v>0.74802320561820235</c:v>
                </c:pt>
                <c:pt idx="1">
                  <c:v>0.73705307111095042</c:v>
                </c:pt>
                <c:pt idx="2">
                  <c:v>0.51288151446755725</c:v>
                </c:pt>
                <c:pt idx="3">
                  <c:v>0.6723044640679573</c:v>
                </c:pt>
              </c:numCache>
            </c:numRef>
          </c:val>
          <c:smooth val="1"/>
        </c:ser>
        <c:ser>
          <c:idx val="1"/>
          <c:order val="1"/>
          <c:tx>
            <c:v>2021</c:v>
          </c:tx>
          <c:val>
            <c:numRef>
              <c:f>'3.2.2 Κοστος Εν. ανα Μ.Τ.'!$P$19:$S$19</c:f>
              <c:numCache>
                <c:formatCode>General</c:formatCode>
                <c:ptCount val="4"/>
                <c:pt idx="0">
                  <c:v>0.89359070493742221</c:v>
                </c:pt>
                <c:pt idx="1">
                  <c:v>0.887233074169134</c:v>
                </c:pt>
                <c:pt idx="2">
                  <c:v>0.8925249032682967</c:v>
                </c:pt>
                <c:pt idx="3">
                  <c:v>1.0439873256261976</c:v>
                </c:pt>
              </c:numCache>
            </c:numRef>
          </c:val>
          <c:smooth val="1"/>
        </c:ser>
        <c:ser>
          <c:idx val="2"/>
          <c:order val="2"/>
          <c:tx>
            <c:v>2022</c:v>
          </c:tx>
          <c:val>
            <c:numRef>
              <c:f>'3.2.2 Κοστος Εν. ανα Μ.Τ.'!$P$20:$S$20</c:f>
              <c:numCache>
                <c:formatCode>General</c:formatCode>
                <c:ptCount val="4"/>
                <c:pt idx="0">
                  <c:v>1.41454530907781</c:v>
                </c:pt>
                <c:pt idx="1">
                  <c:v>1.5454987762804824</c:v>
                </c:pt>
                <c:pt idx="2">
                  <c:v>2.8202480385725135</c:v>
                </c:pt>
                <c:pt idx="3">
                  <c:v>1.3936206600962466</c:v>
                </c:pt>
              </c:numCache>
            </c:numRef>
          </c:val>
          <c:smooth val="1"/>
        </c:ser>
        <c:axId val="116567424"/>
        <c:axId val="116573312"/>
      </c:radarChart>
      <c:catAx>
        <c:axId val="116567424"/>
        <c:scaling>
          <c:orientation val="minMax"/>
        </c:scaling>
        <c:axPos val="b"/>
        <c:majorGridlines/>
        <c:tickLblPos val="nextTo"/>
        <c:crossAx val="116573312"/>
        <c:crosses val="autoZero"/>
        <c:auto val="1"/>
        <c:lblAlgn val="ctr"/>
        <c:lblOffset val="100"/>
      </c:catAx>
      <c:valAx>
        <c:axId val="116573312"/>
        <c:scaling>
          <c:orientation val="minMax"/>
        </c:scaling>
        <c:axPos val="l"/>
        <c:majorGridlines/>
        <c:numFmt formatCode="General" sourceLinked="1"/>
        <c:tickLblPos val="nextTo"/>
        <c:crossAx val="116567424"/>
        <c:crosses val="autoZero"/>
        <c:crossBetween val="between"/>
      </c:valAx>
    </c:plotArea>
    <c:legend>
      <c:legendPos val="r"/>
      <c:layout/>
      <c:txPr>
        <a:bodyPr/>
        <a:lstStyle/>
        <a:p>
          <a:pPr rtl="0">
            <a:defRPr/>
          </a:pPr>
          <a:endParaRPr lang="el-GR"/>
        </a:p>
      </c:txPr>
    </c:legend>
    <c:plotVisOnly val="1"/>
    <c:dispBlanksAs val="gap"/>
  </c:chart>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l-GR"/>
  <c:chart>
    <c:autoTitleDeleted val="1"/>
    <c:plotArea>
      <c:layout/>
      <c:barChart>
        <c:barDir val="col"/>
        <c:grouping val="clustered"/>
        <c:ser>
          <c:idx val="0"/>
          <c:order val="0"/>
          <c:tx>
            <c:strRef>
              <c:f>'5.1 Γεν. Χαρ. Δέιγματος'!$I$28</c:f>
              <c:strCache>
                <c:ptCount val="1"/>
                <c:pt idx="0">
                  <c:v>Ειδικότητες %</c:v>
                </c:pt>
              </c:strCache>
            </c:strRef>
          </c:tx>
          <c:dLbls>
            <c:showVal val="1"/>
          </c:dLbls>
          <c:cat>
            <c:strRef>
              <c:f>'5.1 Γεν. Χαρ. Δέιγματος'!$F$29:$F$44</c:f>
              <c:strCache>
                <c:ptCount val="16"/>
                <c:pt idx="0">
                  <c:v>Χειριστές Γεωτρυπανικών Μηχ.</c:v>
                </c:pt>
                <c:pt idx="1">
                  <c:v>Γομωτές</c:v>
                </c:pt>
                <c:pt idx="2">
                  <c:v>Χειρ. Εκσκ. + Φορτωτών</c:v>
                </c:pt>
                <c:pt idx="3">
                  <c:v>Χειρ. Εκσκαφέων</c:v>
                </c:pt>
                <c:pt idx="4">
                  <c:v>Χειρ. Φορτωτή</c:v>
                </c:pt>
                <c:pt idx="5">
                  <c:v>Χειρ. Ντάμπερ</c:v>
                </c:pt>
                <c:pt idx="6">
                  <c:v>Χειρ. Σπαστήρων</c:v>
                </c:pt>
                <c:pt idx="7">
                  <c:v>Μηχ/κος εξόρυξης &amp; παραγωγής</c:v>
                </c:pt>
                <c:pt idx="8">
                  <c:v>Εργοταξιάρχης</c:v>
                </c:pt>
                <c:pt idx="9">
                  <c:v>Υπεύθυνος ποιότητας</c:v>
                </c:pt>
                <c:pt idx="10">
                  <c:v>Εργοδηγός</c:v>
                </c:pt>
                <c:pt idx="11">
                  <c:v>Γεωλόγος </c:v>
                </c:pt>
                <c:pt idx="12">
                  <c:v>Περιβ/λόγος</c:v>
                </c:pt>
                <c:pt idx="13">
                  <c:v>Διοικητικός Οικον/γος</c:v>
                </c:pt>
                <c:pt idx="14">
                  <c:v>Μηχ. Μηχ/κός</c:v>
                </c:pt>
                <c:pt idx="15">
                  <c:v>Άλλο </c:v>
                </c:pt>
              </c:strCache>
            </c:strRef>
          </c:cat>
          <c:val>
            <c:numRef>
              <c:f>'5.1 Γεν. Χαρ. Δέιγματος'!$I$29:$I$44</c:f>
              <c:numCache>
                <c:formatCode>General</c:formatCode>
                <c:ptCount val="16"/>
                <c:pt idx="0">
                  <c:v>11.1</c:v>
                </c:pt>
                <c:pt idx="1">
                  <c:v>11.1</c:v>
                </c:pt>
                <c:pt idx="2">
                  <c:v>8.3000000000000007</c:v>
                </c:pt>
                <c:pt idx="3">
                  <c:v>8.3000000000000007</c:v>
                </c:pt>
                <c:pt idx="4">
                  <c:v>5.6</c:v>
                </c:pt>
                <c:pt idx="5">
                  <c:v>11.1</c:v>
                </c:pt>
                <c:pt idx="6">
                  <c:v>11.1</c:v>
                </c:pt>
                <c:pt idx="7">
                  <c:v>5.6</c:v>
                </c:pt>
                <c:pt idx="8">
                  <c:v>5.6</c:v>
                </c:pt>
                <c:pt idx="9">
                  <c:v>5.6</c:v>
                </c:pt>
                <c:pt idx="10">
                  <c:v>0</c:v>
                </c:pt>
                <c:pt idx="11">
                  <c:v>8.3000000000000007</c:v>
                </c:pt>
                <c:pt idx="12">
                  <c:v>0</c:v>
                </c:pt>
                <c:pt idx="13">
                  <c:v>2.8</c:v>
                </c:pt>
                <c:pt idx="14">
                  <c:v>2.8</c:v>
                </c:pt>
                <c:pt idx="15">
                  <c:v>2.8</c:v>
                </c:pt>
              </c:numCache>
            </c:numRef>
          </c:val>
        </c:ser>
        <c:dLbls>
          <c:showVal val="1"/>
        </c:dLbls>
        <c:overlap val="-25"/>
        <c:axId val="117514624"/>
        <c:axId val="117516160"/>
      </c:barChart>
      <c:catAx>
        <c:axId val="117514624"/>
        <c:scaling>
          <c:orientation val="minMax"/>
        </c:scaling>
        <c:axPos val="b"/>
        <c:majorTickMark val="none"/>
        <c:tickLblPos val="nextTo"/>
        <c:crossAx val="117516160"/>
        <c:crosses val="autoZero"/>
        <c:auto val="1"/>
        <c:lblAlgn val="ctr"/>
        <c:lblOffset val="100"/>
      </c:catAx>
      <c:valAx>
        <c:axId val="117516160"/>
        <c:scaling>
          <c:orientation val="minMax"/>
        </c:scaling>
        <c:delete val="1"/>
        <c:axPos val="l"/>
        <c:numFmt formatCode="General" sourceLinked="1"/>
        <c:tickLblPos val="nextTo"/>
        <c:crossAx val="117514624"/>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l-GR"/>
  <c:chart>
    <c:autoTitleDeleted val="1"/>
    <c:plotArea>
      <c:layout/>
      <c:barChart>
        <c:barDir val="col"/>
        <c:grouping val="clustered"/>
        <c:ser>
          <c:idx val="0"/>
          <c:order val="0"/>
          <c:tx>
            <c:strRef>
              <c:f>'5.1 Γεν. Χαρ. Δέιγματος'!$I$10</c:f>
              <c:strCache>
                <c:ptCount val="1"/>
                <c:pt idx="0">
                  <c:v>% Συμμετοχή ανα ομάδα ερωτηματολογίου</c:v>
                </c:pt>
              </c:strCache>
            </c:strRef>
          </c:tx>
          <c:dLbls>
            <c:showVal val="1"/>
          </c:dLbls>
          <c:cat>
            <c:strRef>
              <c:f>'5.1 Γεν. Χαρ. Δέιγματος'!$F$11:$F$16</c:f>
              <c:strCache>
                <c:ptCount val="6"/>
                <c:pt idx="0">
                  <c:v>Χειριστές γεωτρυπανιστών</c:v>
                </c:pt>
                <c:pt idx="1">
                  <c:v>Γομωτές</c:v>
                </c:pt>
                <c:pt idx="2">
                  <c:v>Χειριστές εκσκαφέων και φορτωτών</c:v>
                </c:pt>
                <c:pt idx="3">
                  <c:v>Χειριστές ντάμπερ</c:v>
                </c:pt>
                <c:pt idx="4">
                  <c:v>Χειριστές σπαστήρων</c:v>
                </c:pt>
                <c:pt idx="5">
                  <c:v>Επιστημονικό &amp; τεχνικό προσωπικό</c:v>
                </c:pt>
              </c:strCache>
            </c:strRef>
          </c:cat>
          <c:val>
            <c:numRef>
              <c:f>'5.1 Γεν. Χαρ. Δέιγματος'!$I$11:$I$16</c:f>
              <c:numCache>
                <c:formatCode>General</c:formatCode>
                <c:ptCount val="6"/>
                <c:pt idx="0">
                  <c:v>11.1</c:v>
                </c:pt>
                <c:pt idx="1">
                  <c:v>11.1</c:v>
                </c:pt>
                <c:pt idx="2">
                  <c:v>22.2</c:v>
                </c:pt>
                <c:pt idx="3">
                  <c:v>11.1</c:v>
                </c:pt>
                <c:pt idx="4">
                  <c:v>11.1</c:v>
                </c:pt>
                <c:pt idx="5">
                  <c:v>33.299999999999997</c:v>
                </c:pt>
              </c:numCache>
            </c:numRef>
          </c:val>
        </c:ser>
        <c:dLbls>
          <c:showVal val="1"/>
        </c:dLbls>
        <c:overlap val="-25"/>
        <c:axId val="117536256"/>
        <c:axId val="117537792"/>
      </c:barChart>
      <c:catAx>
        <c:axId val="117536256"/>
        <c:scaling>
          <c:orientation val="minMax"/>
        </c:scaling>
        <c:axPos val="b"/>
        <c:majorTickMark val="none"/>
        <c:tickLblPos val="nextTo"/>
        <c:crossAx val="117537792"/>
        <c:crosses val="autoZero"/>
        <c:auto val="1"/>
        <c:lblAlgn val="ctr"/>
        <c:lblOffset val="100"/>
      </c:catAx>
      <c:valAx>
        <c:axId val="117537792"/>
        <c:scaling>
          <c:orientation val="minMax"/>
        </c:scaling>
        <c:delete val="1"/>
        <c:axPos val="l"/>
        <c:numFmt formatCode="General" sourceLinked="1"/>
        <c:tickLblPos val="nextTo"/>
        <c:crossAx val="117536256"/>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l-GR"/>
  <c:chart>
    <c:title>
      <c:tx>
        <c:rich>
          <a:bodyPr/>
          <a:lstStyle/>
          <a:p>
            <a:pPr>
              <a:defRPr/>
            </a:pPr>
            <a:r>
              <a:rPr lang="el-GR" sz="1200" baseline="0"/>
              <a:t>Συμμετοχή ανάλογα  με τη </a:t>
            </a:r>
          </a:p>
          <a:p>
            <a:pPr>
              <a:defRPr/>
            </a:pPr>
            <a:r>
              <a:rPr lang="el-GR" sz="1200" baseline="0"/>
              <a:t>μορφή εργασίας </a:t>
            </a:r>
            <a:endParaRPr lang="el-GR" sz="1200"/>
          </a:p>
        </c:rich>
      </c:tx>
    </c:title>
    <c:plotArea>
      <c:layout>
        <c:manualLayout>
          <c:layoutTarget val="inner"/>
          <c:xMode val="edge"/>
          <c:yMode val="edge"/>
          <c:x val="3.0890561396704461E-2"/>
          <c:y val="0.32030052664187286"/>
          <c:w val="0.93821887720659181"/>
          <c:h val="0.51823215744001239"/>
        </c:manualLayout>
      </c:layout>
      <c:barChart>
        <c:barDir val="col"/>
        <c:grouping val="clustered"/>
        <c:ser>
          <c:idx val="0"/>
          <c:order val="0"/>
          <c:tx>
            <c:strRef>
              <c:f>'5.1 Γεν. Χαρ. Δέιγματος'!$F$21</c:f>
              <c:strCache>
                <c:ptCount val="1"/>
                <c:pt idx="0">
                  <c:v>Κυρίως "χειρονακτική" εργασία</c:v>
                </c:pt>
              </c:strCache>
            </c:strRef>
          </c:tx>
          <c:dLbls>
            <c:showVal val="1"/>
          </c:dLbls>
          <c:cat>
            <c:strLit>
              <c:ptCount val="1"/>
              <c:pt idx="0">
                <c:v>Ποσοστό συμμετοχής %</c:v>
              </c:pt>
            </c:strLit>
          </c:cat>
          <c:val>
            <c:numRef>
              <c:f>'5.1 Γεν. Χαρ. Δέιγματος'!$I$21</c:f>
              <c:numCache>
                <c:formatCode>General</c:formatCode>
                <c:ptCount val="1"/>
                <c:pt idx="0">
                  <c:v>66.7</c:v>
                </c:pt>
              </c:numCache>
            </c:numRef>
          </c:val>
        </c:ser>
        <c:ser>
          <c:idx val="1"/>
          <c:order val="1"/>
          <c:tx>
            <c:strRef>
              <c:f>'5.1 Γεν. Χαρ. Δέιγματος'!$F$22</c:f>
              <c:strCache>
                <c:ptCount val="1"/>
                <c:pt idx="0">
                  <c:v>Κυρίως "πνευματική"  εργασία </c:v>
                </c:pt>
              </c:strCache>
            </c:strRef>
          </c:tx>
          <c:dLbls>
            <c:showVal val="1"/>
          </c:dLbls>
          <c:cat>
            <c:strLit>
              <c:ptCount val="1"/>
              <c:pt idx="0">
                <c:v>Ποσοστό συμμετοχής %</c:v>
              </c:pt>
            </c:strLit>
          </c:cat>
          <c:val>
            <c:numRef>
              <c:f>'5.1 Γεν. Χαρ. Δέιγματος'!$I$22</c:f>
              <c:numCache>
                <c:formatCode>General</c:formatCode>
                <c:ptCount val="1"/>
                <c:pt idx="0">
                  <c:v>33.299999999999997</c:v>
                </c:pt>
              </c:numCache>
            </c:numRef>
          </c:val>
        </c:ser>
        <c:dLbls>
          <c:showVal val="1"/>
        </c:dLbls>
        <c:overlap val="-25"/>
        <c:axId val="118759424"/>
        <c:axId val="118760960"/>
      </c:barChart>
      <c:catAx>
        <c:axId val="118759424"/>
        <c:scaling>
          <c:orientation val="minMax"/>
        </c:scaling>
        <c:axPos val="b"/>
        <c:majorTickMark val="none"/>
        <c:tickLblPos val="nextTo"/>
        <c:crossAx val="118760960"/>
        <c:crosses val="autoZero"/>
        <c:auto val="1"/>
        <c:lblAlgn val="ctr"/>
        <c:lblOffset val="100"/>
      </c:catAx>
      <c:valAx>
        <c:axId val="118760960"/>
        <c:scaling>
          <c:orientation val="minMax"/>
        </c:scaling>
        <c:delete val="1"/>
        <c:axPos val="l"/>
        <c:numFmt formatCode="General" sourceLinked="1"/>
        <c:majorTickMark val="none"/>
        <c:tickLblPos val="nextTo"/>
        <c:crossAx val="118759424"/>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l-GR"/>
  <c:style val="10"/>
  <c:chart>
    <c:title>
      <c:tx>
        <c:rich>
          <a:bodyPr/>
          <a:lstStyle/>
          <a:p>
            <a:pPr>
              <a:defRPr/>
            </a:pPr>
            <a:r>
              <a:rPr lang="el-GR"/>
              <a:t>Έτη</a:t>
            </a:r>
            <a:r>
              <a:rPr lang="el-GR" baseline="0"/>
              <a:t> εμπειρίας στον κλάδο</a:t>
            </a:r>
            <a:endParaRPr lang="el-GR"/>
          </a:p>
        </c:rich>
      </c:tx>
    </c:title>
    <c:view3D>
      <c:perspective val="30"/>
    </c:view3D>
    <c:plotArea>
      <c:layout/>
      <c:bar3DChart>
        <c:barDir val="col"/>
        <c:grouping val="standard"/>
        <c:ser>
          <c:idx val="0"/>
          <c:order val="0"/>
          <c:tx>
            <c:strRef>
              <c:f>'5.1 Γεν. Χαρ. Δέιγματος'!$G$54</c:f>
              <c:strCache>
                <c:ptCount val="1"/>
                <c:pt idx="0">
                  <c:v>&lt;2</c:v>
                </c:pt>
              </c:strCache>
            </c:strRef>
          </c:tx>
          <c:dLbls>
            <c:showVal val="1"/>
          </c:dLbls>
          <c:cat>
            <c:strRef>
              <c:f>'5.1 Γεν. Χαρ. Δέιγματος'!$F$55:$F$60</c:f>
              <c:strCache>
                <c:ptCount val="6"/>
                <c:pt idx="0">
                  <c:v>Χειρ. γεωτρυπανιστών</c:v>
                </c:pt>
                <c:pt idx="1">
                  <c:v>Γομωτές</c:v>
                </c:pt>
                <c:pt idx="2">
                  <c:v>Χειρ. εκσκαφέων/φορτωτών</c:v>
                </c:pt>
                <c:pt idx="3">
                  <c:v>Χειρ. Ντάμπερ</c:v>
                </c:pt>
                <c:pt idx="4">
                  <c:v>Χειρ. Σπαστήρων</c:v>
                </c:pt>
                <c:pt idx="5">
                  <c:v>Επιστ. &amp;  Διοικητικοί</c:v>
                </c:pt>
              </c:strCache>
            </c:strRef>
          </c:cat>
          <c:val>
            <c:numRef>
              <c:f>'5.1 Γεν. Χαρ. Δέιγματος'!$G$55:$G$60</c:f>
              <c:numCache>
                <c:formatCode>General</c:formatCode>
                <c:ptCount val="6"/>
                <c:pt idx="2">
                  <c:v>2</c:v>
                </c:pt>
                <c:pt idx="5">
                  <c:v>2</c:v>
                </c:pt>
              </c:numCache>
            </c:numRef>
          </c:val>
        </c:ser>
        <c:ser>
          <c:idx val="1"/>
          <c:order val="1"/>
          <c:tx>
            <c:strRef>
              <c:f>'5.1 Γεν. Χαρ. Δέιγματος'!$H$54</c:f>
              <c:strCache>
                <c:ptCount val="1"/>
                <c:pt idx="0">
                  <c:v>2έως 5</c:v>
                </c:pt>
              </c:strCache>
            </c:strRef>
          </c:tx>
          <c:dLbls>
            <c:showVal val="1"/>
          </c:dLbls>
          <c:cat>
            <c:strRef>
              <c:f>'5.1 Γεν. Χαρ. Δέιγματος'!$F$55:$F$60</c:f>
              <c:strCache>
                <c:ptCount val="6"/>
                <c:pt idx="0">
                  <c:v>Χειρ. γεωτρυπανιστών</c:v>
                </c:pt>
                <c:pt idx="1">
                  <c:v>Γομωτές</c:v>
                </c:pt>
                <c:pt idx="2">
                  <c:v>Χειρ. εκσκαφέων/φορτωτών</c:v>
                </c:pt>
                <c:pt idx="3">
                  <c:v>Χειρ. Ντάμπερ</c:v>
                </c:pt>
                <c:pt idx="4">
                  <c:v>Χειρ. Σπαστήρων</c:v>
                </c:pt>
                <c:pt idx="5">
                  <c:v>Επιστ. &amp;  Διοικητικοί</c:v>
                </c:pt>
              </c:strCache>
            </c:strRef>
          </c:cat>
          <c:val>
            <c:numRef>
              <c:f>'5.1 Γεν. Χαρ. Δέιγματος'!$H$55:$H$60</c:f>
              <c:numCache>
                <c:formatCode>General</c:formatCode>
                <c:ptCount val="6"/>
                <c:pt idx="0">
                  <c:v>1</c:v>
                </c:pt>
                <c:pt idx="2">
                  <c:v>1</c:v>
                </c:pt>
                <c:pt idx="3">
                  <c:v>3</c:v>
                </c:pt>
                <c:pt idx="5">
                  <c:v>1</c:v>
                </c:pt>
              </c:numCache>
            </c:numRef>
          </c:val>
        </c:ser>
        <c:ser>
          <c:idx val="2"/>
          <c:order val="2"/>
          <c:tx>
            <c:strRef>
              <c:f>'5.1 Γεν. Χαρ. Δέιγματος'!$I$54</c:f>
              <c:strCache>
                <c:ptCount val="1"/>
                <c:pt idx="0">
                  <c:v>6 έως 10</c:v>
                </c:pt>
              </c:strCache>
            </c:strRef>
          </c:tx>
          <c:dLbls>
            <c:showVal val="1"/>
          </c:dLbls>
          <c:cat>
            <c:strRef>
              <c:f>'5.1 Γεν. Χαρ. Δέιγματος'!$F$55:$F$60</c:f>
              <c:strCache>
                <c:ptCount val="6"/>
                <c:pt idx="0">
                  <c:v>Χειρ. γεωτρυπανιστών</c:v>
                </c:pt>
                <c:pt idx="1">
                  <c:v>Γομωτές</c:v>
                </c:pt>
                <c:pt idx="2">
                  <c:v>Χειρ. εκσκαφέων/φορτωτών</c:v>
                </c:pt>
                <c:pt idx="3">
                  <c:v>Χειρ. Ντάμπερ</c:v>
                </c:pt>
                <c:pt idx="4">
                  <c:v>Χειρ. Σπαστήρων</c:v>
                </c:pt>
                <c:pt idx="5">
                  <c:v>Επιστ. &amp;  Διοικητικοί</c:v>
                </c:pt>
              </c:strCache>
            </c:strRef>
          </c:cat>
          <c:val>
            <c:numRef>
              <c:f>'5.1 Γεν. Χαρ. Δέιγματος'!$I$55:$I$60</c:f>
              <c:numCache>
                <c:formatCode>General</c:formatCode>
                <c:ptCount val="6"/>
                <c:pt idx="1">
                  <c:v>1</c:v>
                </c:pt>
                <c:pt idx="2">
                  <c:v>2</c:v>
                </c:pt>
                <c:pt idx="4">
                  <c:v>1</c:v>
                </c:pt>
              </c:numCache>
            </c:numRef>
          </c:val>
        </c:ser>
        <c:ser>
          <c:idx val="3"/>
          <c:order val="3"/>
          <c:tx>
            <c:strRef>
              <c:f>'5.1 Γεν. Χαρ. Δέιγματος'!$J$54</c:f>
              <c:strCache>
                <c:ptCount val="1"/>
                <c:pt idx="0">
                  <c:v>&gt;10</c:v>
                </c:pt>
              </c:strCache>
            </c:strRef>
          </c:tx>
          <c:dLbls>
            <c:showVal val="1"/>
          </c:dLbls>
          <c:cat>
            <c:strRef>
              <c:f>'5.1 Γεν. Χαρ. Δέιγματος'!$F$55:$F$60</c:f>
              <c:strCache>
                <c:ptCount val="6"/>
                <c:pt idx="0">
                  <c:v>Χειρ. γεωτρυπανιστών</c:v>
                </c:pt>
                <c:pt idx="1">
                  <c:v>Γομωτές</c:v>
                </c:pt>
                <c:pt idx="2">
                  <c:v>Χειρ. εκσκαφέων/φορτωτών</c:v>
                </c:pt>
                <c:pt idx="3">
                  <c:v>Χειρ. Ντάμπερ</c:v>
                </c:pt>
                <c:pt idx="4">
                  <c:v>Χειρ. Σπαστήρων</c:v>
                </c:pt>
                <c:pt idx="5">
                  <c:v>Επιστ. &amp;  Διοικητικοί</c:v>
                </c:pt>
              </c:strCache>
            </c:strRef>
          </c:cat>
          <c:val>
            <c:numRef>
              <c:f>'5.1 Γεν. Χαρ. Δέιγματος'!$J$55:$J$60</c:f>
              <c:numCache>
                <c:formatCode>General</c:formatCode>
                <c:ptCount val="6"/>
                <c:pt idx="0">
                  <c:v>3</c:v>
                </c:pt>
                <c:pt idx="1">
                  <c:v>3</c:v>
                </c:pt>
                <c:pt idx="2">
                  <c:v>3</c:v>
                </c:pt>
                <c:pt idx="3">
                  <c:v>1</c:v>
                </c:pt>
                <c:pt idx="4">
                  <c:v>3</c:v>
                </c:pt>
                <c:pt idx="5">
                  <c:v>9</c:v>
                </c:pt>
              </c:numCache>
            </c:numRef>
          </c:val>
        </c:ser>
        <c:dLbls>
          <c:showVal val="1"/>
        </c:dLbls>
        <c:shape val="box"/>
        <c:axId val="117581312"/>
        <c:axId val="117582848"/>
        <c:axId val="117561088"/>
      </c:bar3DChart>
      <c:catAx>
        <c:axId val="117581312"/>
        <c:scaling>
          <c:orientation val="minMax"/>
        </c:scaling>
        <c:axPos val="b"/>
        <c:majorTickMark val="none"/>
        <c:tickLblPos val="nextTo"/>
        <c:crossAx val="117582848"/>
        <c:crosses val="autoZero"/>
        <c:auto val="1"/>
        <c:lblAlgn val="ctr"/>
        <c:lblOffset val="100"/>
      </c:catAx>
      <c:valAx>
        <c:axId val="117582848"/>
        <c:scaling>
          <c:orientation val="minMax"/>
        </c:scaling>
        <c:delete val="1"/>
        <c:axPos val="l"/>
        <c:numFmt formatCode="General" sourceLinked="1"/>
        <c:majorTickMark val="none"/>
        <c:tickLblPos val="nextTo"/>
        <c:crossAx val="117581312"/>
        <c:crosses val="autoZero"/>
        <c:crossBetween val="between"/>
      </c:valAx>
      <c:serAx>
        <c:axId val="117561088"/>
        <c:scaling>
          <c:orientation val="minMax"/>
        </c:scaling>
        <c:delete val="1"/>
        <c:axPos val="b"/>
        <c:majorTickMark val="none"/>
        <c:tickLblPos val="nextTo"/>
        <c:crossAx val="117582848"/>
        <c:crosses val="autoZero"/>
      </c:ser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el-GR"/>
  <c:chart>
    <c:title>
      <c:tx>
        <c:rich>
          <a:bodyPr/>
          <a:lstStyle/>
          <a:p>
            <a:pPr>
              <a:defRPr/>
            </a:pPr>
            <a:r>
              <a:rPr lang="el-GR"/>
              <a:t>Ρόλος - ιδιότητα ερωτηθέντων</a:t>
            </a:r>
          </a:p>
        </c:rich>
      </c:tx>
    </c:title>
    <c:plotArea>
      <c:layout/>
      <c:pieChart>
        <c:varyColors val="1"/>
        <c:ser>
          <c:idx val="0"/>
          <c:order val="0"/>
          <c:dLbls>
            <c:showCatName val="1"/>
            <c:showPercent val="1"/>
          </c:dLbls>
          <c:cat>
            <c:strRef>
              <c:f>'5.2.6 Επιστ.Διοικ.'!$C$7:$C$15</c:f>
              <c:strCache>
                <c:ptCount val="9"/>
                <c:pt idx="0">
                  <c:v>Μηχανικός εξόρυξης ή παραγωγής</c:v>
                </c:pt>
                <c:pt idx="1">
                  <c:v>Εργοταξιάρχης</c:v>
                </c:pt>
                <c:pt idx="2">
                  <c:v>Υπεύθυνος ποιότητας</c:v>
                </c:pt>
                <c:pt idx="3">
                  <c:v>Εργοδηγός</c:v>
                </c:pt>
                <c:pt idx="4">
                  <c:v>Γεωλόγος </c:v>
                </c:pt>
                <c:pt idx="5">
                  <c:v>Περιβαλλοντολόγος</c:v>
                </c:pt>
                <c:pt idx="6">
                  <c:v>Διοικιτικηση - Οικονομια</c:v>
                </c:pt>
                <c:pt idx="7">
                  <c:v>Μηχανολόγος Μηχανικός</c:v>
                </c:pt>
                <c:pt idx="8">
                  <c:v>Άλλο (προσδιορίστε)</c:v>
                </c:pt>
              </c:strCache>
            </c:strRef>
          </c:cat>
          <c:val>
            <c:numRef>
              <c:f>'5.2.6 Επιστ.Διοικ.'!$D$7:$D$15</c:f>
              <c:numCache>
                <c:formatCode>General</c:formatCode>
                <c:ptCount val="9"/>
                <c:pt idx="0">
                  <c:v>2</c:v>
                </c:pt>
                <c:pt idx="1">
                  <c:v>2</c:v>
                </c:pt>
                <c:pt idx="2">
                  <c:v>2</c:v>
                </c:pt>
                <c:pt idx="3">
                  <c:v>0</c:v>
                </c:pt>
                <c:pt idx="4">
                  <c:v>3</c:v>
                </c:pt>
                <c:pt idx="5">
                  <c:v>0</c:v>
                </c:pt>
                <c:pt idx="6">
                  <c:v>1</c:v>
                </c:pt>
                <c:pt idx="7">
                  <c:v>1</c:v>
                </c:pt>
                <c:pt idx="8">
                  <c:v>1</c:v>
                </c:pt>
              </c:numCache>
            </c:numRef>
          </c:val>
        </c:ser>
        <c:ser>
          <c:idx val="1"/>
          <c:order val="1"/>
          <c:dLbls>
            <c:showCatName val="1"/>
            <c:showPercent val="1"/>
          </c:dLbls>
          <c:cat>
            <c:multiLvlStrRef>
              <c:f>'5.2.6 Επιστ.Διοικ.'!$B$7:$C$15</c:f>
              <c:multiLvlStrCache>
                <c:ptCount val="9"/>
                <c:lvl>
                  <c:pt idx="0">
                    <c:v>Μηχανικός εξόρυξης ή παραγωγής</c:v>
                  </c:pt>
                  <c:pt idx="1">
                    <c:v>Εργοταξιάρχης</c:v>
                  </c:pt>
                  <c:pt idx="2">
                    <c:v>Υπεύθυνος ποιότητας</c:v>
                  </c:pt>
                  <c:pt idx="3">
                    <c:v>Εργοδηγός</c:v>
                  </c:pt>
                  <c:pt idx="4">
                    <c:v>Γεωλόγος </c:v>
                  </c:pt>
                  <c:pt idx="5">
                    <c:v>Περιβαλλοντολόγος</c:v>
                  </c:pt>
                  <c:pt idx="6">
                    <c:v>Διοικιτικηση - Οικονομια</c:v>
                  </c:pt>
                  <c:pt idx="7">
                    <c:v>Μηχανολόγος Μηχανικός</c:v>
                  </c:pt>
                  <c:pt idx="8">
                    <c:v>Άλλο (προσδιορίστε)</c:v>
                  </c:pt>
                </c:lvl>
                <c:lvl>
                  <c:pt idx="0">
                    <c:v>1. Ρόλος</c:v>
                  </c:pt>
                </c:lvl>
              </c:multiLvlStrCache>
            </c:multiLvlStrRef>
          </c:cat>
          <c:val>
            <c:numRef>
              <c:f>'5.2.6 Επιστ.Διοικ.'!$E$7:$E$15</c:f>
              <c:numCache>
                <c:formatCode>0%</c:formatCode>
                <c:ptCount val="9"/>
                <c:pt idx="0">
                  <c:v>0.17</c:v>
                </c:pt>
                <c:pt idx="1">
                  <c:v>0.17</c:v>
                </c:pt>
                <c:pt idx="2">
                  <c:v>0.17</c:v>
                </c:pt>
                <c:pt idx="3">
                  <c:v>0</c:v>
                </c:pt>
                <c:pt idx="4">
                  <c:v>0.25</c:v>
                </c:pt>
                <c:pt idx="5">
                  <c:v>0</c:v>
                </c:pt>
                <c:pt idx="6">
                  <c:v>0.08</c:v>
                </c:pt>
                <c:pt idx="7">
                  <c:v>0.08</c:v>
                </c:pt>
                <c:pt idx="8">
                  <c:v>0.08</c:v>
                </c:pt>
              </c:numCache>
            </c:numRef>
          </c:val>
        </c:ser>
        <c:dLbls>
          <c:showCatName val="1"/>
          <c:showPercent val="1"/>
        </c:dLbls>
        <c:firstSliceAng val="0"/>
      </c:pieChart>
    </c:plotArea>
    <c:plotVisOnly val="1"/>
  </c:chart>
  <c:printSettings>
    <c:headerFooter/>
    <c:pageMargins b="0.75000000000000056" l="0.70000000000000051" r="0.70000000000000051" t="0.75000000000000056" header="0.30000000000000027" footer="0.30000000000000027"/>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el-GR"/>
  <c:chart>
    <c:title>
      <c:tx>
        <c:rich>
          <a:bodyPr/>
          <a:lstStyle/>
          <a:p>
            <a:pPr>
              <a:defRPr/>
            </a:pPr>
            <a:r>
              <a:rPr lang="el-GR"/>
              <a:t>Έτη</a:t>
            </a:r>
            <a:r>
              <a:rPr lang="el-GR" baseline="0"/>
              <a:t> εμπειρίας</a:t>
            </a:r>
          </a:p>
          <a:p>
            <a:pPr>
              <a:defRPr/>
            </a:pPr>
            <a:endParaRPr lang="el-GR"/>
          </a:p>
        </c:rich>
      </c:tx>
    </c:title>
    <c:plotArea>
      <c:layout/>
      <c:pieChart>
        <c:varyColors val="1"/>
        <c:ser>
          <c:idx val="0"/>
          <c:order val="0"/>
          <c:dLbls>
            <c:showCatName val="1"/>
            <c:showPercent val="1"/>
          </c:dLbls>
          <c:cat>
            <c:strRef>
              <c:f>'5.2.6 Επιστ.Διοικ.'!$C$18:$C$20</c:f>
              <c:strCache>
                <c:ptCount val="3"/>
                <c:pt idx="0">
                  <c:v>&gt;10 έτη</c:v>
                </c:pt>
                <c:pt idx="1">
                  <c:v>2 έως 5</c:v>
                </c:pt>
                <c:pt idx="2">
                  <c:v>&lt;2</c:v>
                </c:pt>
              </c:strCache>
            </c:strRef>
          </c:cat>
          <c:val>
            <c:numRef>
              <c:f>'5.2.6 Επιστ.Διοικ.'!$D$18:$D$20</c:f>
              <c:numCache>
                <c:formatCode>General</c:formatCode>
                <c:ptCount val="3"/>
                <c:pt idx="0">
                  <c:v>9</c:v>
                </c:pt>
                <c:pt idx="1">
                  <c:v>2</c:v>
                </c:pt>
                <c:pt idx="2">
                  <c:v>1</c:v>
                </c:pt>
              </c:numCache>
            </c:numRef>
          </c:val>
        </c:ser>
        <c:ser>
          <c:idx val="1"/>
          <c:order val="1"/>
          <c:dLbls>
            <c:showCatName val="1"/>
            <c:showPercent val="1"/>
          </c:dLbls>
          <c:cat>
            <c:multiLvlStrRef>
              <c:f>'5.2.6 Επιστ.Διοικ.'!$B$18:$C$20</c:f>
              <c:multiLvlStrCache>
                <c:ptCount val="3"/>
                <c:lvl>
                  <c:pt idx="0">
                    <c:v>&gt;10 έτη</c:v>
                  </c:pt>
                  <c:pt idx="1">
                    <c:v>2 έως 5</c:v>
                  </c:pt>
                  <c:pt idx="2">
                    <c:v>&lt;2</c:v>
                  </c:pt>
                </c:lvl>
                <c:lvl>
                  <c:pt idx="0">
                    <c:v>2. Έτη εμπειρίας</c:v>
                  </c:pt>
                </c:lvl>
              </c:multiLvlStrCache>
            </c:multiLvlStrRef>
          </c:cat>
          <c:val>
            <c:numRef>
              <c:f>'5.2.6 Επιστ.Διοικ.'!$E$18:$E$20</c:f>
              <c:numCache>
                <c:formatCode>0%</c:formatCode>
                <c:ptCount val="3"/>
                <c:pt idx="0">
                  <c:v>0.75</c:v>
                </c:pt>
                <c:pt idx="1">
                  <c:v>0.17</c:v>
                </c:pt>
                <c:pt idx="2">
                  <c:v>0.08</c:v>
                </c:pt>
              </c:numCache>
            </c:numRef>
          </c:val>
        </c:ser>
        <c:dLbls>
          <c:showCatName val="1"/>
          <c:showPercent val="1"/>
        </c:dLbls>
        <c:firstSliceAng val="0"/>
      </c:pieChart>
    </c:plotArea>
    <c:plotVisOnly val="1"/>
  </c:chart>
  <c:printSettings>
    <c:headerFooter/>
    <c:pageMargins b="0.75000000000000056" l="0.70000000000000051" r="0.70000000000000051" t="0.75000000000000056" header="0.30000000000000027" footer="0.30000000000000027"/>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el-GR"/>
  <c:style val="5"/>
  <c:chart>
    <c:autoTitleDeleted val="1"/>
    <c:plotArea>
      <c:layout/>
      <c:barChart>
        <c:barDir val="col"/>
        <c:grouping val="clustered"/>
        <c:ser>
          <c:idx val="0"/>
          <c:order val="0"/>
          <c:tx>
            <c:v>Κατανάλωση καυσίμου σε  lt ανά παραγώμενο τόνο</c:v>
          </c:tx>
          <c:dLbls>
            <c:showVal val="1"/>
          </c:dLbls>
          <c:cat>
            <c:strRef>
              <c:f>'5.3 Καταν. Καυσ. '!$L$6:$L$9</c:f>
              <c:strCache>
                <c:ptCount val="4"/>
                <c:pt idx="0">
                  <c:v>Εξόρυξη</c:v>
                </c:pt>
                <c:pt idx="1">
                  <c:v>Εκσκαφή και φόρτωση </c:v>
                </c:pt>
                <c:pt idx="2">
                  <c:v>Μεταφορά</c:v>
                </c:pt>
                <c:pt idx="3">
                  <c:v>Θράυση</c:v>
                </c:pt>
              </c:strCache>
            </c:strRef>
          </c:cat>
          <c:val>
            <c:numRef>
              <c:f>'5.3 Καταν. Καυσ. '!$M$6:$M$9</c:f>
              <c:numCache>
                <c:formatCode>General</c:formatCode>
                <c:ptCount val="4"/>
                <c:pt idx="0">
                  <c:v>5.0000000000000001E-3</c:v>
                </c:pt>
                <c:pt idx="1">
                  <c:v>9.5000000000000001E-2</c:v>
                </c:pt>
                <c:pt idx="2">
                  <c:v>0.12</c:v>
                </c:pt>
                <c:pt idx="3">
                  <c:v>0.08</c:v>
                </c:pt>
              </c:numCache>
            </c:numRef>
          </c:val>
        </c:ser>
        <c:dLbls>
          <c:showVal val="1"/>
        </c:dLbls>
        <c:axId val="120910208"/>
        <c:axId val="120911744"/>
      </c:barChart>
      <c:catAx>
        <c:axId val="120910208"/>
        <c:scaling>
          <c:orientation val="minMax"/>
        </c:scaling>
        <c:axPos val="b"/>
        <c:majorTickMark val="none"/>
        <c:tickLblPos val="nextTo"/>
        <c:crossAx val="120911744"/>
        <c:crosses val="autoZero"/>
        <c:auto val="1"/>
        <c:lblAlgn val="ctr"/>
        <c:lblOffset val="100"/>
      </c:catAx>
      <c:valAx>
        <c:axId val="120911744"/>
        <c:scaling>
          <c:orientation val="minMax"/>
        </c:scaling>
        <c:delete val="1"/>
        <c:axPos val="l"/>
        <c:numFmt formatCode="General" sourceLinked="1"/>
        <c:tickLblPos val="nextTo"/>
        <c:crossAx val="120910208"/>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el-GR"/>
  <c:style val="5"/>
  <c:chart>
    <c:autoTitleDeleted val="1"/>
    <c:plotArea>
      <c:layout/>
      <c:lineChart>
        <c:grouping val="standard"/>
        <c:ser>
          <c:idx val="0"/>
          <c:order val="0"/>
          <c:tx>
            <c:v>Αθροιστική γραμμή κατανάλωσης καυσίμου: lt/tn</c:v>
          </c:tx>
          <c:dLbls>
            <c:showVal val="1"/>
          </c:dLbls>
          <c:cat>
            <c:strRef>
              <c:f>'5.3 Καταν. Καυσ. '!$L$14:$L$17</c:f>
              <c:strCache>
                <c:ptCount val="4"/>
                <c:pt idx="0">
                  <c:v>Εξόρυξη</c:v>
                </c:pt>
                <c:pt idx="1">
                  <c:v>μέχρι την.Εκσκαφή και φόρτωση </c:v>
                </c:pt>
                <c:pt idx="2">
                  <c:v>μέχρι την Μεταφορά</c:v>
                </c:pt>
                <c:pt idx="3">
                  <c:v>μέχρι την Θράυση</c:v>
                </c:pt>
              </c:strCache>
            </c:strRef>
          </c:cat>
          <c:val>
            <c:numRef>
              <c:f>'5.3 Καταν. Καυσ. '!$M$14:$M$17</c:f>
              <c:numCache>
                <c:formatCode>General</c:formatCode>
                <c:ptCount val="4"/>
                <c:pt idx="0">
                  <c:v>5.0000000000000001E-3</c:v>
                </c:pt>
                <c:pt idx="1">
                  <c:v>0.1</c:v>
                </c:pt>
                <c:pt idx="2">
                  <c:v>0.22</c:v>
                </c:pt>
                <c:pt idx="3">
                  <c:v>0.3</c:v>
                </c:pt>
              </c:numCache>
            </c:numRef>
          </c:val>
        </c:ser>
        <c:dLbls>
          <c:showVal val="1"/>
        </c:dLbls>
        <c:marker val="1"/>
        <c:axId val="144848384"/>
        <c:axId val="144849920"/>
      </c:lineChart>
      <c:catAx>
        <c:axId val="144848384"/>
        <c:scaling>
          <c:orientation val="minMax"/>
        </c:scaling>
        <c:axPos val="b"/>
        <c:majorTickMark val="none"/>
        <c:tickLblPos val="nextTo"/>
        <c:crossAx val="144849920"/>
        <c:crosses val="autoZero"/>
        <c:auto val="1"/>
        <c:lblAlgn val="ctr"/>
        <c:lblOffset val="100"/>
      </c:catAx>
      <c:valAx>
        <c:axId val="144849920"/>
        <c:scaling>
          <c:orientation val="minMax"/>
        </c:scaling>
        <c:delete val="1"/>
        <c:axPos val="l"/>
        <c:numFmt formatCode="General" sourceLinked="1"/>
        <c:majorTickMark val="none"/>
        <c:tickLblPos val="nextTo"/>
        <c:crossAx val="144848384"/>
        <c:crosses val="autoZero"/>
        <c:crossBetween val="between"/>
      </c:valAx>
    </c:plotArea>
    <c:legend>
      <c:legendPos val="t"/>
      <c:layout/>
    </c:legend>
    <c:plotVisOnly val="1"/>
  </c:chart>
  <c:printSettings>
    <c:headerFooter/>
    <c:pageMargins b="0.75000000000000056" l="0.70000000000000051" r="0.70000000000000051" t="0.75000000000000056" header="0.30000000000000027" footer="0.30000000000000027"/>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lang val="el-GR"/>
  <c:style val="21"/>
  <c:chart>
    <c:title>
      <c:tx>
        <c:rich>
          <a:bodyPr/>
          <a:lstStyle/>
          <a:p>
            <a:pPr>
              <a:defRPr/>
            </a:pPr>
            <a:r>
              <a:rPr lang="el-GR"/>
              <a:t>Θετικά Σχόλια</a:t>
            </a:r>
            <a:endParaRPr lang="en-US"/>
          </a:p>
        </c:rich>
      </c:tx>
    </c:title>
    <c:plotArea>
      <c:layout/>
      <c:barChart>
        <c:barDir val="col"/>
        <c:grouping val="clustered"/>
        <c:ser>
          <c:idx val="0"/>
          <c:order val="0"/>
          <c:tx>
            <c:strRef>
              <c:f>'5.4 Κοινό Ερ.'!$E$6</c:f>
              <c:strCache>
                <c:ptCount val="1"/>
                <c:pt idx="0">
                  <c:v>%</c:v>
                </c:pt>
              </c:strCache>
            </c:strRef>
          </c:tx>
          <c:dLbls>
            <c:showVal val="1"/>
          </c:dLbls>
          <c:cat>
            <c:strRef>
              <c:f>'5.4 Κοινό Ερ.'!$C$7:$C$12</c:f>
              <c:strCache>
                <c:ptCount val="6"/>
                <c:pt idx="0">
                  <c:v>Χειριστές γεωτρυπανιστών</c:v>
                </c:pt>
                <c:pt idx="1">
                  <c:v>Γομωτές</c:v>
                </c:pt>
                <c:pt idx="2">
                  <c:v>Χειρ. Εκσκ./Φορτ.</c:v>
                </c:pt>
                <c:pt idx="3">
                  <c:v>Χειρ.  Ντάμπερ</c:v>
                </c:pt>
                <c:pt idx="4">
                  <c:v>Χειριστές σπαστήρων</c:v>
                </c:pt>
                <c:pt idx="5">
                  <c:v>Επιστημονικό &amp; τεχνικό προσωπικό</c:v>
                </c:pt>
              </c:strCache>
            </c:strRef>
          </c:cat>
          <c:val>
            <c:numRef>
              <c:f>'5.4 Κοινό Ερ.'!$E$7:$E$12</c:f>
              <c:numCache>
                <c:formatCode>General</c:formatCode>
                <c:ptCount val="6"/>
                <c:pt idx="0">
                  <c:v>11.8</c:v>
                </c:pt>
                <c:pt idx="1">
                  <c:v>11.8</c:v>
                </c:pt>
                <c:pt idx="2">
                  <c:v>11.8</c:v>
                </c:pt>
                <c:pt idx="3">
                  <c:v>11.8</c:v>
                </c:pt>
                <c:pt idx="4">
                  <c:v>11.8</c:v>
                </c:pt>
                <c:pt idx="5">
                  <c:v>41.2</c:v>
                </c:pt>
              </c:numCache>
            </c:numRef>
          </c:val>
        </c:ser>
        <c:dLbls>
          <c:showVal val="1"/>
        </c:dLbls>
        <c:overlap val="-25"/>
        <c:axId val="144894976"/>
        <c:axId val="144917248"/>
      </c:barChart>
      <c:catAx>
        <c:axId val="144894976"/>
        <c:scaling>
          <c:orientation val="minMax"/>
        </c:scaling>
        <c:axPos val="b"/>
        <c:majorTickMark val="none"/>
        <c:tickLblPos val="nextTo"/>
        <c:crossAx val="144917248"/>
        <c:crosses val="autoZero"/>
        <c:auto val="1"/>
        <c:lblAlgn val="ctr"/>
        <c:lblOffset val="100"/>
      </c:catAx>
      <c:valAx>
        <c:axId val="144917248"/>
        <c:scaling>
          <c:orientation val="minMax"/>
        </c:scaling>
        <c:delete val="1"/>
        <c:axPos val="l"/>
        <c:numFmt formatCode="General" sourceLinked="1"/>
        <c:majorTickMark val="none"/>
        <c:tickLblPos val="nextTo"/>
        <c:crossAx val="144894976"/>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lang val="el-GR"/>
  <c:style val="9"/>
  <c:chart>
    <c:title>
      <c:tx>
        <c:rich>
          <a:bodyPr/>
          <a:lstStyle/>
          <a:p>
            <a:pPr>
              <a:defRPr/>
            </a:pPr>
            <a:r>
              <a:rPr lang="el-GR"/>
              <a:t>Ουδέτερα Σχόλια</a:t>
            </a:r>
          </a:p>
        </c:rich>
      </c:tx>
    </c:title>
    <c:plotArea>
      <c:layout/>
      <c:barChart>
        <c:barDir val="col"/>
        <c:grouping val="clustered"/>
        <c:ser>
          <c:idx val="0"/>
          <c:order val="0"/>
          <c:tx>
            <c:strRef>
              <c:f>'5.4 Κοινό Ερ.'!$F$6</c:f>
              <c:strCache>
                <c:ptCount val="1"/>
                <c:pt idx="0">
                  <c:v>Ουδέτερα </c:v>
                </c:pt>
              </c:strCache>
            </c:strRef>
          </c:tx>
          <c:dLbls>
            <c:showVal val="1"/>
          </c:dLbls>
          <c:cat>
            <c:strRef>
              <c:f>'5.4 Κοινό Ερ.'!$C$7:$C$12</c:f>
              <c:strCache>
                <c:ptCount val="6"/>
                <c:pt idx="0">
                  <c:v>Χειριστές γεωτρυπανιστών</c:v>
                </c:pt>
                <c:pt idx="1">
                  <c:v>Γομωτές</c:v>
                </c:pt>
                <c:pt idx="2">
                  <c:v>Χειρ. Εκσκ./Φορτ.</c:v>
                </c:pt>
                <c:pt idx="3">
                  <c:v>Χειρ.  Ντάμπερ</c:v>
                </c:pt>
                <c:pt idx="4">
                  <c:v>Χειριστές σπαστήρων</c:v>
                </c:pt>
                <c:pt idx="5">
                  <c:v>Επιστημονικό &amp; τεχνικό προσωπικό</c:v>
                </c:pt>
              </c:strCache>
            </c:strRef>
          </c:cat>
          <c:val>
            <c:numRef>
              <c:f>'5.4 Κοινό Ερ.'!$F$7:$F$12</c:f>
              <c:numCache>
                <c:formatCode>General</c:formatCode>
                <c:ptCount val="6"/>
                <c:pt idx="0">
                  <c:v>0</c:v>
                </c:pt>
                <c:pt idx="1">
                  <c:v>0</c:v>
                </c:pt>
                <c:pt idx="2">
                  <c:v>0</c:v>
                </c:pt>
                <c:pt idx="3">
                  <c:v>1</c:v>
                </c:pt>
                <c:pt idx="4">
                  <c:v>1</c:v>
                </c:pt>
                <c:pt idx="5">
                  <c:v>3</c:v>
                </c:pt>
              </c:numCache>
            </c:numRef>
          </c:val>
        </c:ser>
        <c:ser>
          <c:idx val="1"/>
          <c:order val="1"/>
          <c:tx>
            <c:strRef>
              <c:f>'5.4 Κοινό Ερ.'!$G$6</c:f>
              <c:strCache>
                <c:ptCount val="1"/>
                <c:pt idx="0">
                  <c:v>%</c:v>
                </c:pt>
              </c:strCache>
            </c:strRef>
          </c:tx>
          <c:dLbls>
            <c:showVal val="1"/>
          </c:dLbls>
          <c:cat>
            <c:strRef>
              <c:f>'5.4 Κοινό Ερ.'!$C$7:$C$12</c:f>
              <c:strCache>
                <c:ptCount val="6"/>
                <c:pt idx="0">
                  <c:v>Χειριστές γεωτρυπανιστών</c:v>
                </c:pt>
                <c:pt idx="1">
                  <c:v>Γομωτές</c:v>
                </c:pt>
                <c:pt idx="2">
                  <c:v>Χειρ. Εκσκ./Φορτ.</c:v>
                </c:pt>
                <c:pt idx="3">
                  <c:v>Χειρ.  Ντάμπερ</c:v>
                </c:pt>
                <c:pt idx="4">
                  <c:v>Χειριστές σπαστήρων</c:v>
                </c:pt>
                <c:pt idx="5">
                  <c:v>Επιστημονικό &amp; τεχνικό προσωπικό</c:v>
                </c:pt>
              </c:strCache>
            </c:strRef>
          </c:cat>
          <c:val>
            <c:numRef>
              <c:f>'5.4 Κοινό Ερ.'!$G$7:$G$12</c:f>
              <c:numCache>
                <c:formatCode>General</c:formatCode>
                <c:ptCount val="6"/>
                <c:pt idx="0">
                  <c:v>0</c:v>
                </c:pt>
                <c:pt idx="1">
                  <c:v>0</c:v>
                </c:pt>
                <c:pt idx="2">
                  <c:v>0</c:v>
                </c:pt>
                <c:pt idx="3">
                  <c:v>20</c:v>
                </c:pt>
                <c:pt idx="4">
                  <c:v>20</c:v>
                </c:pt>
                <c:pt idx="5">
                  <c:v>60</c:v>
                </c:pt>
              </c:numCache>
            </c:numRef>
          </c:val>
        </c:ser>
        <c:dLbls>
          <c:showVal val="1"/>
        </c:dLbls>
        <c:overlap val="-25"/>
        <c:axId val="144955264"/>
        <c:axId val="144956800"/>
      </c:barChart>
      <c:catAx>
        <c:axId val="144955264"/>
        <c:scaling>
          <c:orientation val="minMax"/>
        </c:scaling>
        <c:axPos val="b"/>
        <c:majorTickMark val="none"/>
        <c:tickLblPos val="nextTo"/>
        <c:crossAx val="144956800"/>
        <c:crosses val="autoZero"/>
        <c:auto val="1"/>
        <c:lblAlgn val="ctr"/>
        <c:lblOffset val="100"/>
      </c:catAx>
      <c:valAx>
        <c:axId val="144956800"/>
        <c:scaling>
          <c:orientation val="minMax"/>
        </c:scaling>
        <c:delete val="1"/>
        <c:axPos val="l"/>
        <c:numFmt formatCode="General" sourceLinked="1"/>
        <c:majorTickMark val="none"/>
        <c:tickLblPos val="nextTo"/>
        <c:crossAx val="144955264"/>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lang val="el-GR"/>
  <c:style val="11"/>
  <c:chart>
    <c:title>
      <c:tx>
        <c:rich>
          <a:bodyPr/>
          <a:lstStyle/>
          <a:p>
            <a:pPr>
              <a:defRPr/>
            </a:pPr>
            <a:r>
              <a:rPr lang="el-GR"/>
              <a:t>Επιφυλακτικοί </a:t>
            </a:r>
          </a:p>
          <a:p>
            <a:pPr>
              <a:defRPr/>
            </a:pPr>
            <a:endParaRPr lang="en-US"/>
          </a:p>
        </c:rich>
      </c:tx>
    </c:title>
    <c:plotArea>
      <c:layout/>
      <c:barChart>
        <c:barDir val="col"/>
        <c:grouping val="clustered"/>
        <c:ser>
          <c:idx val="0"/>
          <c:order val="0"/>
          <c:tx>
            <c:strRef>
              <c:f>'5.4 Κοινό Ερ.'!$I$6</c:f>
              <c:strCache>
                <c:ptCount val="1"/>
                <c:pt idx="0">
                  <c:v>%</c:v>
                </c:pt>
              </c:strCache>
            </c:strRef>
          </c:tx>
          <c:dLbls>
            <c:showVal val="1"/>
          </c:dLbls>
          <c:cat>
            <c:strRef>
              <c:f>'5.4 Κοινό Ερ.'!$O$7:$O$12</c:f>
              <c:strCache>
                <c:ptCount val="6"/>
                <c:pt idx="0">
                  <c:v>Χειριστές γεωτρυπανιστών</c:v>
                </c:pt>
                <c:pt idx="1">
                  <c:v>Γομωτές</c:v>
                </c:pt>
                <c:pt idx="2">
                  <c:v>Χειρ. Εκσκ./Φορτ.</c:v>
                </c:pt>
                <c:pt idx="3">
                  <c:v>Χειρ.  Ντάμπερ</c:v>
                </c:pt>
                <c:pt idx="4">
                  <c:v>Χειριστές σπαστήρων</c:v>
                </c:pt>
                <c:pt idx="5">
                  <c:v>Επιστημονικό &amp; τεχνικό προσωπικό</c:v>
                </c:pt>
              </c:strCache>
            </c:strRef>
          </c:cat>
          <c:val>
            <c:numRef>
              <c:f>'5.4 Κοινό Ερ.'!$I$7:$I$12</c:f>
              <c:numCache>
                <c:formatCode>General</c:formatCode>
                <c:ptCount val="6"/>
                <c:pt idx="0">
                  <c:v>66.7</c:v>
                </c:pt>
                <c:pt idx="1">
                  <c:v>0</c:v>
                </c:pt>
                <c:pt idx="2">
                  <c:v>33.299999999999997</c:v>
                </c:pt>
                <c:pt idx="3">
                  <c:v>0</c:v>
                </c:pt>
                <c:pt idx="4">
                  <c:v>0</c:v>
                </c:pt>
                <c:pt idx="5">
                  <c:v>0</c:v>
                </c:pt>
              </c:numCache>
            </c:numRef>
          </c:val>
        </c:ser>
        <c:dLbls>
          <c:showVal val="1"/>
        </c:dLbls>
        <c:axId val="144985472"/>
        <c:axId val="145011840"/>
      </c:barChart>
      <c:catAx>
        <c:axId val="144985472"/>
        <c:scaling>
          <c:orientation val="minMax"/>
        </c:scaling>
        <c:axPos val="b"/>
        <c:majorTickMark val="none"/>
        <c:tickLblPos val="nextTo"/>
        <c:crossAx val="145011840"/>
        <c:crosses val="autoZero"/>
        <c:auto val="1"/>
        <c:lblAlgn val="ctr"/>
        <c:lblOffset val="100"/>
      </c:catAx>
      <c:valAx>
        <c:axId val="145011840"/>
        <c:scaling>
          <c:orientation val="minMax"/>
        </c:scaling>
        <c:delete val="1"/>
        <c:axPos val="l"/>
        <c:numFmt formatCode="General" sourceLinked="1"/>
        <c:majorTickMark val="none"/>
        <c:tickLblPos val="nextTo"/>
        <c:crossAx val="144985472"/>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lang val="el-GR"/>
  <c:style val="16"/>
  <c:chart>
    <c:title>
      <c:tx>
        <c:rich>
          <a:bodyPr/>
          <a:lstStyle/>
          <a:p>
            <a:pPr>
              <a:defRPr/>
            </a:pPr>
            <a:r>
              <a:rPr lang="el-GR"/>
              <a:t>Δεν γνωρίζω</a:t>
            </a:r>
          </a:p>
        </c:rich>
      </c:tx>
    </c:title>
    <c:plotArea>
      <c:layout/>
      <c:barChart>
        <c:barDir val="col"/>
        <c:grouping val="clustered"/>
        <c:ser>
          <c:idx val="0"/>
          <c:order val="0"/>
          <c:tx>
            <c:strRef>
              <c:f>'5.4 Κοινό Ερ.'!$K$6</c:f>
              <c:strCache>
                <c:ptCount val="1"/>
                <c:pt idx="0">
                  <c:v>%</c:v>
                </c:pt>
              </c:strCache>
            </c:strRef>
          </c:tx>
          <c:dLbls>
            <c:showVal val="1"/>
          </c:dLbls>
          <c:cat>
            <c:strRef>
              <c:f>'5.4 Κοινό Ερ.'!$O$7:$O$12</c:f>
              <c:strCache>
                <c:ptCount val="6"/>
                <c:pt idx="0">
                  <c:v>Χειριστές γεωτρυπανιστών</c:v>
                </c:pt>
                <c:pt idx="1">
                  <c:v>Γομωτές</c:v>
                </c:pt>
                <c:pt idx="2">
                  <c:v>Χειρ. Εκσκ./Φορτ.</c:v>
                </c:pt>
                <c:pt idx="3">
                  <c:v>Χειρ.  Ντάμπερ</c:v>
                </c:pt>
                <c:pt idx="4">
                  <c:v>Χειριστές σπαστήρων</c:v>
                </c:pt>
                <c:pt idx="5">
                  <c:v>Επιστημονικό &amp; τεχνικό προσωπικό</c:v>
                </c:pt>
              </c:strCache>
            </c:strRef>
          </c:cat>
          <c:val>
            <c:numRef>
              <c:f>'5.4 Κοινό Ερ.'!$K$7:$K$12</c:f>
              <c:numCache>
                <c:formatCode>General</c:formatCode>
                <c:ptCount val="6"/>
                <c:pt idx="0">
                  <c:v>0</c:v>
                </c:pt>
                <c:pt idx="1">
                  <c:v>40</c:v>
                </c:pt>
                <c:pt idx="2">
                  <c:v>40</c:v>
                </c:pt>
                <c:pt idx="3">
                  <c:v>0</c:v>
                </c:pt>
                <c:pt idx="4">
                  <c:v>20</c:v>
                </c:pt>
                <c:pt idx="5">
                  <c:v>0</c:v>
                </c:pt>
              </c:numCache>
            </c:numRef>
          </c:val>
        </c:ser>
        <c:dLbls>
          <c:showVal val="1"/>
        </c:dLbls>
        <c:overlap val="-25"/>
        <c:axId val="145044608"/>
        <c:axId val="145046144"/>
      </c:barChart>
      <c:catAx>
        <c:axId val="145044608"/>
        <c:scaling>
          <c:orientation val="minMax"/>
        </c:scaling>
        <c:axPos val="b"/>
        <c:majorTickMark val="none"/>
        <c:tickLblPos val="nextTo"/>
        <c:crossAx val="145046144"/>
        <c:crosses val="autoZero"/>
        <c:auto val="1"/>
        <c:lblAlgn val="ctr"/>
        <c:lblOffset val="100"/>
      </c:catAx>
      <c:valAx>
        <c:axId val="145046144"/>
        <c:scaling>
          <c:orientation val="minMax"/>
        </c:scaling>
        <c:delete val="1"/>
        <c:axPos val="l"/>
        <c:numFmt formatCode="General" sourceLinked="1"/>
        <c:majorTickMark val="none"/>
        <c:tickLblPos val="nextTo"/>
        <c:crossAx val="145044608"/>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lang val="el-GR"/>
  <c:style val="10"/>
  <c:chart>
    <c:title>
      <c:tx>
        <c:rich>
          <a:bodyPr/>
          <a:lstStyle/>
          <a:p>
            <a:pPr>
              <a:defRPr/>
            </a:pPr>
            <a:r>
              <a:rPr lang="el-GR"/>
              <a:t>Συνολικά οι απαντήσεις για το κοινό ερώτημα </a:t>
            </a:r>
          </a:p>
        </c:rich>
      </c:tx>
    </c:title>
    <c:plotArea>
      <c:layout/>
      <c:pieChart>
        <c:varyColors val="1"/>
        <c:ser>
          <c:idx val="0"/>
          <c:order val="0"/>
          <c:tx>
            <c:v>Αριθμός απαντήσεων</c:v>
          </c:tx>
          <c:dLbls>
            <c:showCatName val="1"/>
            <c:showPercent val="1"/>
          </c:dLbls>
          <c:cat>
            <c:strRef>
              <c:f>'5.4 Κοινό Ερ.'!$D$15:$L$15</c:f>
              <c:strCache>
                <c:ptCount val="9"/>
                <c:pt idx="0">
                  <c:v>Θετικά </c:v>
                </c:pt>
                <c:pt idx="2">
                  <c:v>Ουδέτερα </c:v>
                </c:pt>
                <c:pt idx="4">
                  <c:v>Εξαρτάται</c:v>
                </c:pt>
                <c:pt idx="6">
                  <c:v>Δεν γνωρίζω</c:v>
                </c:pt>
                <c:pt idx="8">
                  <c:v>Αρνητικά</c:v>
                </c:pt>
              </c:strCache>
            </c:strRef>
          </c:cat>
          <c:val>
            <c:numRef>
              <c:f>'5.4 Κοινό Ερ.'!$D$16:$L$16</c:f>
              <c:numCache>
                <c:formatCode>General</c:formatCode>
                <c:ptCount val="9"/>
                <c:pt idx="0">
                  <c:v>17</c:v>
                </c:pt>
                <c:pt idx="2">
                  <c:v>5</c:v>
                </c:pt>
                <c:pt idx="4">
                  <c:v>3</c:v>
                </c:pt>
                <c:pt idx="6">
                  <c:v>5</c:v>
                </c:pt>
                <c:pt idx="8">
                  <c:v>6</c:v>
                </c:pt>
              </c:numCache>
            </c:numRef>
          </c:val>
        </c:ser>
        <c:ser>
          <c:idx val="1"/>
          <c:order val="1"/>
          <c:tx>
            <c:v>Απαντήσεις % στο σύνολο.</c:v>
          </c:tx>
          <c:dLbls>
            <c:showCatName val="1"/>
            <c:showPercent val="1"/>
          </c:dLbls>
          <c:cat>
            <c:strRef>
              <c:f>'5.4 Κοινό Ερ.'!$D$15:$L$15</c:f>
              <c:strCache>
                <c:ptCount val="9"/>
                <c:pt idx="0">
                  <c:v>Θετικά </c:v>
                </c:pt>
                <c:pt idx="2">
                  <c:v>Ουδέτερα </c:v>
                </c:pt>
                <c:pt idx="4">
                  <c:v>Εξαρτάται</c:v>
                </c:pt>
                <c:pt idx="6">
                  <c:v>Δεν γνωρίζω</c:v>
                </c:pt>
                <c:pt idx="8">
                  <c:v>Αρνητικά</c:v>
                </c:pt>
              </c:strCache>
            </c:strRef>
          </c:cat>
          <c:val>
            <c:numRef>
              <c:f>'5.4 Κοινό Ερ.'!$D$17:$L$17</c:f>
              <c:numCache>
                <c:formatCode>General</c:formatCode>
                <c:ptCount val="9"/>
                <c:pt idx="0">
                  <c:v>47.2</c:v>
                </c:pt>
                <c:pt idx="2">
                  <c:v>13.9</c:v>
                </c:pt>
                <c:pt idx="4">
                  <c:v>8.3000000000000007</c:v>
                </c:pt>
                <c:pt idx="6">
                  <c:v>13.9</c:v>
                </c:pt>
                <c:pt idx="8">
                  <c:v>16.7</c:v>
                </c:pt>
              </c:numCache>
            </c:numRef>
          </c:val>
        </c:ser>
        <c:dLbls>
          <c:showCatName val="1"/>
          <c:showPercent val="1"/>
        </c:dLbls>
        <c:firstSliceAng val="0"/>
      </c:pieChart>
    </c:plotArea>
    <c:plotVisOnly val="1"/>
  </c:chart>
  <c:printSettings>
    <c:headerFooter/>
    <c:pageMargins b="0.75000000000000056" l="0.70000000000000051" r="0.70000000000000051" t="0.75000000000000056" header="0.30000000000000027" footer="0.30000000000000027"/>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lang val="el-GR"/>
  <c:style val="26"/>
  <c:chart>
    <c:title>
      <c:tx>
        <c:rich>
          <a:bodyPr/>
          <a:lstStyle/>
          <a:p>
            <a:pPr>
              <a:defRPr/>
            </a:pPr>
            <a:r>
              <a:rPr lang="el-GR"/>
              <a:t>Συνολικά οι απαντήσεις για το κοινό ερώτημα </a:t>
            </a:r>
          </a:p>
        </c:rich>
      </c:tx>
    </c:title>
    <c:plotArea>
      <c:layout/>
      <c:barChart>
        <c:barDir val="col"/>
        <c:grouping val="clustered"/>
        <c:ser>
          <c:idx val="0"/>
          <c:order val="0"/>
          <c:tx>
            <c:v>Αριθμός απαντήσεων</c:v>
          </c:tx>
          <c:dLbls>
            <c:showVal val="1"/>
          </c:dLbls>
          <c:cat>
            <c:strRef>
              <c:f>'5.4 Κοινό Ερ.'!$D$15:$L$15</c:f>
              <c:strCache>
                <c:ptCount val="9"/>
                <c:pt idx="0">
                  <c:v>Θετικά </c:v>
                </c:pt>
                <c:pt idx="2">
                  <c:v>Ουδέτερα </c:v>
                </c:pt>
                <c:pt idx="4">
                  <c:v>Εξαρτάται</c:v>
                </c:pt>
                <c:pt idx="6">
                  <c:v>Δεν γνωρίζω</c:v>
                </c:pt>
                <c:pt idx="8">
                  <c:v>Αρνητικά</c:v>
                </c:pt>
              </c:strCache>
            </c:strRef>
          </c:cat>
          <c:val>
            <c:numRef>
              <c:f>'5.4 Κοινό Ερ.'!$D$16:$L$16</c:f>
              <c:numCache>
                <c:formatCode>General</c:formatCode>
                <c:ptCount val="9"/>
                <c:pt idx="0">
                  <c:v>17</c:v>
                </c:pt>
                <c:pt idx="2">
                  <c:v>5</c:v>
                </c:pt>
                <c:pt idx="4">
                  <c:v>3</c:v>
                </c:pt>
                <c:pt idx="6">
                  <c:v>5</c:v>
                </c:pt>
                <c:pt idx="8">
                  <c:v>6</c:v>
                </c:pt>
              </c:numCache>
            </c:numRef>
          </c:val>
        </c:ser>
        <c:ser>
          <c:idx val="1"/>
          <c:order val="1"/>
          <c:tx>
            <c:v>Απαντήσεις % στο σύνολο 36 ερωτηθέντων</c:v>
          </c:tx>
          <c:dLbls>
            <c:showVal val="1"/>
          </c:dLbls>
          <c:cat>
            <c:strRef>
              <c:f>'5.4 Κοινό Ερ.'!$D$15:$L$15</c:f>
              <c:strCache>
                <c:ptCount val="9"/>
                <c:pt idx="0">
                  <c:v>Θετικά </c:v>
                </c:pt>
                <c:pt idx="2">
                  <c:v>Ουδέτερα </c:v>
                </c:pt>
                <c:pt idx="4">
                  <c:v>Εξαρτάται</c:v>
                </c:pt>
                <c:pt idx="6">
                  <c:v>Δεν γνωρίζω</c:v>
                </c:pt>
                <c:pt idx="8">
                  <c:v>Αρνητικά</c:v>
                </c:pt>
              </c:strCache>
            </c:strRef>
          </c:cat>
          <c:val>
            <c:numRef>
              <c:f>'5.4 Κοινό Ερ.'!$D$17:$L$17</c:f>
              <c:numCache>
                <c:formatCode>General</c:formatCode>
                <c:ptCount val="9"/>
                <c:pt idx="0">
                  <c:v>47.2</c:v>
                </c:pt>
                <c:pt idx="2">
                  <c:v>13.9</c:v>
                </c:pt>
                <c:pt idx="4">
                  <c:v>8.3000000000000007</c:v>
                </c:pt>
                <c:pt idx="6">
                  <c:v>13.9</c:v>
                </c:pt>
                <c:pt idx="8">
                  <c:v>16.7</c:v>
                </c:pt>
              </c:numCache>
            </c:numRef>
          </c:val>
        </c:ser>
        <c:dLbls>
          <c:showVal val="1"/>
        </c:dLbls>
        <c:overlap val="-25"/>
        <c:axId val="145119872"/>
        <c:axId val="145138048"/>
      </c:barChart>
      <c:catAx>
        <c:axId val="145119872"/>
        <c:scaling>
          <c:orientation val="minMax"/>
        </c:scaling>
        <c:axPos val="b"/>
        <c:majorTickMark val="none"/>
        <c:tickLblPos val="nextTo"/>
        <c:crossAx val="145138048"/>
        <c:crosses val="autoZero"/>
        <c:auto val="1"/>
        <c:lblAlgn val="ctr"/>
        <c:lblOffset val="100"/>
      </c:catAx>
      <c:valAx>
        <c:axId val="145138048"/>
        <c:scaling>
          <c:orientation val="minMax"/>
        </c:scaling>
        <c:delete val="1"/>
        <c:axPos val="l"/>
        <c:numFmt formatCode="General" sourceLinked="1"/>
        <c:majorTickMark val="none"/>
        <c:tickLblPos val="nextTo"/>
        <c:crossAx val="145119872"/>
        <c:crosses val="autoZero"/>
        <c:crossBetween val="between"/>
      </c:valAx>
    </c:plotArea>
    <c:legend>
      <c:legendPos val="t"/>
    </c:legend>
    <c:plotVisOnly val="1"/>
  </c:chart>
  <c:printSettings>
    <c:headerFooter/>
    <c:pageMargins b="0.75000000000000089" l="0.70000000000000062" r="0.70000000000000062" t="0.75000000000000089" header="0.30000000000000032" footer="0.30000000000000032"/>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lang val="el-GR"/>
  <c:style val="12"/>
  <c:chart>
    <c:title>
      <c:tx>
        <c:rich>
          <a:bodyPr/>
          <a:lstStyle/>
          <a:p>
            <a:pPr>
              <a:defRPr/>
            </a:pPr>
            <a:r>
              <a:rPr lang="el-GR"/>
              <a:t>Αρνητικοί</a:t>
            </a:r>
          </a:p>
          <a:p>
            <a:pPr>
              <a:defRPr/>
            </a:pPr>
            <a:endParaRPr lang="en-US"/>
          </a:p>
        </c:rich>
      </c:tx>
    </c:title>
    <c:plotArea>
      <c:layout/>
      <c:barChart>
        <c:barDir val="col"/>
        <c:grouping val="clustered"/>
        <c:ser>
          <c:idx val="0"/>
          <c:order val="0"/>
          <c:tx>
            <c:strRef>
              <c:f>'5.4 Κοινό Ερ.'!$M$6</c:f>
              <c:strCache>
                <c:ptCount val="1"/>
                <c:pt idx="0">
                  <c:v>%</c:v>
                </c:pt>
              </c:strCache>
            </c:strRef>
          </c:tx>
          <c:dLbls>
            <c:showVal val="1"/>
          </c:dLbls>
          <c:cat>
            <c:strRef>
              <c:f>'5.4 Κοινό Ερ.'!$O$7:$O$12</c:f>
              <c:strCache>
                <c:ptCount val="6"/>
                <c:pt idx="0">
                  <c:v>Χειριστές γεωτρυπανιστών</c:v>
                </c:pt>
                <c:pt idx="1">
                  <c:v>Γομωτές</c:v>
                </c:pt>
                <c:pt idx="2">
                  <c:v>Χειρ. Εκσκ./Φορτ.</c:v>
                </c:pt>
                <c:pt idx="3">
                  <c:v>Χειρ.  Ντάμπερ</c:v>
                </c:pt>
                <c:pt idx="4">
                  <c:v>Χειριστές σπαστήρων</c:v>
                </c:pt>
                <c:pt idx="5">
                  <c:v>Επιστημονικό &amp; τεχνικό προσωπικό</c:v>
                </c:pt>
              </c:strCache>
            </c:strRef>
          </c:cat>
          <c:val>
            <c:numRef>
              <c:f>'5.4 Κοινό Ερ.'!$M$7:$M$12</c:f>
              <c:numCache>
                <c:formatCode>General</c:formatCode>
                <c:ptCount val="6"/>
                <c:pt idx="0">
                  <c:v>0</c:v>
                </c:pt>
                <c:pt idx="1">
                  <c:v>0</c:v>
                </c:pt>
                <c:pt idx="2">
                  <c:v>50</c:v>
                </c:pt>
                <c:pt idx="3">
                  <c:v>16.7</c:v>
                </c:pt>
                <c:pt idx="4">
                  <c:v>0</c:v>
                </c:pt>
                <c:pt idx="5">
                  <c:v>33.299999999999997</c:v>
                </c:pt>
              </c:numCache>
            </c:numRef>
          </c:val>
        </c:ser>
        <c:dLbls>
          <c:showVal val="1"/>
        </c:dLbls>
        <c:overlap val="-25"/>
        <c:axId val="145236352"/>
        <c:axId val="145237888"/>
      </c:barChart>
      <c:catAx>
        <c:axId val="145236352"/>
        <c:scaling>
          <c:orientation val="minMax"/>
        </c:scaling>
        <c:axPos val="b"/>
        <c:majorTickMark val="none"/>
        <c:tickLblPos val="nextTo"/>
        <c:crossAx val="145237888"/>
        <c:crosses val="autoZero"/>
        <c:auto val="1"/>
        <c:lblAlgn val="ctr"/>
        <c:lblOffset val="100"/>
      </c:catAx>
      <c:valAx>
        <c:axId val="145237888"/>
        <c:scaling>
          <c:orientation val="minMax"/>
        </c:scaling>
        <c:delete val="1"/>
        <c:axPos val="l"/>
        <c:numFmt formatCode="General" sourceLinked="1"/>
        <c:majorTickMark val="none"/>
        <c:tickLblPos val="nextTo"/>
        <c:crossAx val="145236352"/>
        <c:crosses val="autoZero"/>
        <c:crossBetween val="between"/>
      </c:valAx>
    </c:plotArea>
    <c:legend>
      <c:legendPos val="t"/>
    </c:legend>
    <c:plotVisOnly val="1"/>
  </c:chart>
  <c:printSettings>
    <c:headerFooter/>
    <c:pageMargins b="0.75000000000000056" l="0.70000000000000051" r="0.70000000000000051" t="0.75000000000000056" header="0.30000000000000027" footer="0.30000000000000027"/>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chart" Target="../charts/chart5.xml"/></Relationships>
</file>

<file path=xl/drawings/_rels/drawing3.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4"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20</xdr:col>
      <xdr:colOff>149678</xdr:colOff>
      <xdr:row>9</xdr:row>
      <xdr:rowOff>204106</xdr:rowOff>
    </xdr:from>
    <xdr:to>
      <xdr:col>30</xdr:col>
      <xdr:colOff>952500</xdr:colOff>
      <xdr:row>44</xdr:row>
      <xdr:rowOff>54428</xdr:rowOff>
    </xdr:to>
    <xdr:graphicFrame macro="">
      <xdr:nvGraphicFramePr>
        <xdr:cNvPr id="10" name="9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7939</xdr:colOff>
      <xdr:row>32</xdr:row>
      <xdr:rowOff>9525</xdr:rowOff>
    </xdr:from>
    <xdr:to>
      <xdr:col>18</xdr:col>
      <xdr:colOff>1</xdr:colOff>
      <xdr:row>42</xdr:row>
      <xdr:rowOff>38100</xdr:rowOff>
    </xdr:to>
    <xdr:graphicFrame macro="">
      <xdr:nvGraphicFramePr>
        <xdr:cNvPr id="5" name="4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944563</xdr:colOff>
      <xdr:row>8</xdr:row>
      <xdr:rowOff>378733</xdr:rowOff>
    </xdr:from>
    <xdr:to>
      <xdr:col>18</xdr:col>
      <xdr:colOff>23812</xdr:colOff>
      <xdr:row>18</xdr:row>
      <xdr:rowOff>170544</xdr:rowOff>
    </xdr:to>
    <xdr:graphicFrame macro="">
      <xdr:nvGraphicFramePr>
        <xdr:cNvPr id="6" name="5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961962</xdr:colOff>
      <xdr:row>20</xdr:row>
      <xdr:rowOff>1258</xdr:rowOff>
    </xdr:from>
    <xdr:to>
      <xdr:col>17</xdr:col>
      <xdr:colOff>590549</xdr:colOff>
      <xdr:row>30</xdr:row>
      <xdr:rowOff>315459</xdr:rowOff>
    </xdr:to>
    <xdr:graphicFrame macro="">
      <xdr:nvGraphicFramePr>
        <xdr:cNvPr id="7" name="6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266700</xdr:colOff>
      <xdr:row>51</xdr:row>
      <xdr:rowOff>0</xdr:rowOff>
    </xdr:from>
    <xdr:to>
      <xdr:col>25</xdr:col>
      <xdr:colOff>514350</xdr:colOff>
      <xdr:row>83</xdr:row>
      <xdr:rowOff>57150</xdr:rowOff>
    </xdr:to>
    <xdr:graphicFrame macro="">
      <xdr:nvGraphicFramePr>
        <xdr:cNvPr id="9" name="8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162718</xdr:colOff>
      <xdr:row>4</xdr:row>
      <xdr:rowOff>119063</xdr:rowOff>
    </xdr:from>
    <xdr:to>
      <xdr:col>13</xdr:col>
      <xdr:colOff>142874</xdr:colOff>
      <xdr:row>34</xdr:row>
      <xdr:rowOff>178594</xdr:rowOff>
    </xdr:to>
    <xdr:graphicFrame macro="">
      <xdr:nvGraphicFramePr>
        <xdr:cNvPr id="5" name="4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228600</xdr:colOff>
      <xdr:row>63</xdr:row>
      <xdr:rowOff>218621</xdr:rowOff>
    </xdr:from>
    <xdr:to>
      <xdr:col>13</xdr:col>
      <xdr:colOff>476250</xdr:colOff>
      <xdr:row>89</xdr:row>
      <xdr:rowOff>95250</xdr:rowOff>
    </xdr:to>
    <xdr:graphicFrame macro="">
      <xdr:nvGraphicFramePr>
        <xdr:cNvPr id="11" name="10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47626</xdr:colOff>
      <xdr:row>4</xdr:row>
      <xdr:rowOff>119063</xdr:rowOff>
    </xdr:from>
    <xdr:to>
      <xdr:col>6</xdr:col>
      <xdr:colOff>1762126</xdr:colOff>
      <xdr:row>15</xdr:row>
      <xdr:rowOff>166687</xdr:rowOff>
    </xdr:to>
    <xdr:graphicFrame macro="">
      <xdr:nvGraphicFramePr>
        <xdr:cNvPr id="2" name="1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2038804</xdr:colOff>
      <xdr:row>4</xdr:row>
      <xdr:rowOff>97516</xdr:rowOff>
    </xdr:from>
    <xdr:to>
      <xdr:col>10</xdr:col>
      <xdr:colOff>666750</xdr:colOff>
      <xdr:row>15</xdr:row>
      <xdr:rowOff>166686</xdr:rowOff>
    </xdr:to>
    <xdr:graphicFrame macro="">
      <xdr:nvGraphicFramePr>
        <xdr:cNvPr id="3" name="2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14</xdr:col>
      <xdr:colOff>603188</xdr:colOff>
      <xdr:row>5</xdr:row>
      <xdr:rowOff>7143</xdr:rowOff>
    </xdr:from>
    <xdr:to>
      <xdr:col>23</xdr:col>
      <xdr:colOff>147996</xdr:colOff>
      <xdr:row>13</xdr:row>
      <xdr:rowOff>157624</xdr:rowOff>
    </xdr:to>
    <xdr:graphicFrame macro="">
      <xdr:nvGraphicFramePr>
        <xdr:cNvPr id="18" name="17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3227</xdr:colOff>
      <xdr:row>16</xdr:row>
      <xdr:rowOff>36372</xdr:rowOff>
    </xdr:from>
    <xdr:to>
      <xdr:col>23</xdr:col>
      <xdr:colOff>158612</xdr:colOff>
      <xdr:row>32</xdr:row>
      <xdr:rowOff>150218</xdr:rowOff>
    </xdr:to>
    <xdr:graphicFrame macro="">
      <xdr:nvGraphicFramePr>
        <xdr:cNvPr id="22" name="21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21637</xdr:colOff>
      <xdr:row>35</xdr:row>
      <xdr:rowOff>166604</xdr:rowOff>
    </xdr:from>
    <xdr:to>
      <xdr:col>23</xdr:col>
      <xdr:colOff>177022</xdr:colOff>
      <xdr:row>52</xdr:row>
      <xdr:rowOff>85066</xdr:rowOff>
    </xdr:to>
    <xdr:graphicFrame macro="">
      <xdr:nvGraphicFramePr>
        <xdr:cNvPr id="25" name="24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14349</xdr:colOff>
      <xdr:row>53</xdr:row>
      <xdr:rowOff>130716</xdr:rowOff>
    </xdr:from>
    <xdr:to>
      <xdr:col>23</xdr:col>
      <xdr:colOff>169734</xdr:colOff>
      <xdr:row>70</xdr:row>
      <xdr:rowOff>49178</xdr:rowOff>
    </xdr:to>
    <xdr:graphicFrame macro="">
      <xdr:nvGraphicFramePr>
        <xdr:cNvPr id="27" name="26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435429</xdr:colOff>
      <xdr:row>18</xdr:row>
      <xdr:rowOff>13607</xdr:rowOff>
    </xdr:from>
    <xdr:to>
      <xdr:col>7</xdr:col>
      <xdr:colOff>775607</xdr:colOff>
      <xdr:row>48</xdr:row>
      <xdr:rowOff>81643</xdr:rowOff>
    </xdr:to>
    <xdr:graphicFrame macro="">
      <xdr:nvGraphicFramePr>
        <xdr:cNvPr id="29" name="28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435429</xdr:colOff>
      <xdr:row>50</xdr:row>
      <xdr:rowOff>54429</xdr:rowOff>
    </xdr:from>
    <xdr:to>
      <xdr:col>7</xdr:col>
      <xdr:colOff>775607</xdr:colOff>
      <xdr:row>80</xdr:row>
      <xdr:rowOff>122465</xdr:rowOff>
    </xdr:to>
    <xdr:graphicFrame macro="">
      <xdr:nvGraphicFramePr>
        <xdr:cNvPr id="31" name="30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15</xdr:col>
      <xdr:colOff>51636</xdr:colOff>
      <xdr:row>73</xdr:row>
      <xdr:rowOff>1394</xdr:rowOff>
    </xdr:from>
    <xdr:to>
      <xdr:col>23</xdr:col>
      <xdr:colOff>199694</xdr:colOff>
      <xdr:row>89</xdr:row>
      <xdr:rowOff>115240</xdr:rowOff>
    </xdr:to>
    <xdr:graphicFrame macro="">
      <xdr:nvGraphicFramePr>
        <xdr:cNvPr id="32" name="31 - Γράφημα"/>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tables/table1.xml><?xml version="1.0" encoding="utf-8"?>
<table xmlns="http://schemas.openxmlformats.org/spreadsheetml/2006/main" id="5" name="Form_Responses6" displayName="Form_Responses6" ref="A42:R46" headerRowCellStyle="Κακό" dataCellStyle="Κακό" totalsRowCellStyle="Κακό">
  <tableColumns count="18">
    <tableColumn id="1" name="Χρονική σήμανση"/>
    <tableColumn id="2" name="Ενότητα Α: _x000a_Εργασιακά Στοιχεία _x000a_1. Πόσα χρόνια εμπειρίας έχετε ως χειριστής γεωτρυπανικού μηχανήματος;" dataDxfId="48"/>
    <tableColumn id="3" name="2. Με ποιον τύπο μηχανήματος εργάζεστε κυρίως;" dataDxfId="47"/>
    <tableColumn id="4" name="Ενότητα Β: _x000a_Τύπος Πετρώματος_x000a_3. Σε ποιο τύπο πετρώματος εργάζεστε συνήθως; (πολλαπλές επιλογές)" dataDxfId="46"/>
    <tableColumn id="5" name="Ενότητα Γ: _x000a_Τεχνικά Χαρακτηριστικά Διάτρησης_x000a_4. Ποια είναι η τυπική διάμετρος τρυπανιού που χρησιμοποιείτε;" dataDxfId="45"/>
    <tableColumn id="6" name="5. Ποιο είναι το μέσο βάθος της τρύπας που διατρύετε;"/>
    <tableColumn id="7" name="Ενότητα Δ: _x000a_Παραγωγικότητα_x000a_6. Πόσες τρύπες συνήθως διατρύετε ανά ώρα;"/>
    <tableColumn id="8" name="7. Πόσα μέτρα διάτρησης εκτελείτε κατά μέσο όρο ανά ώρα;"/>
    <tableColumn id="9" name="Ενότητα Ε: _x000a_Κατανάλωση Ενέργειας / Καυσίμου_x000a_8. Ποιος τύπος μηχανήματος, εκτιμάτε πως έχει καλύτερη ενεργειακή  απόδοση στην εργασία σας;"/>
    <tableColumn id="10" name="9. Μέση κατανάλωση (απαντάτε για όποιον τύπο μηχανήματος  γνωρίζετε):_x000a_   Ντίζελ: λίτρα / βάρδια_x000a_   "/>
    <tableColumn id="11" name="Μέση κατανάλωση  _x000a_Ηλεκτρικό:  kWh / βάρδια"/>
    <tableColumn id="12" name="Ενότητα ΣΤ: _x000a_Συντήρηση_x000a_10. Συχνότητα βλαβών:_x000a_" dataDxfId="44"/>
    <tableColumn id="18" name="Στήλη1" dataDxfId="43"/>
    <tableColumn id="13" name="11. Χρόνος αποκατάστασης:" dataDxfId="42"/>
    <tableColumn id="14" name="Ενότητα Ζ: _x000a_Σχόλια και Νέες Τεχνολογίες_x000a_12. Πλεονεκτήματα / μειονεκτήματα του τύπου μηχανήματος που χρησιμοποιείτε:" dataDxfId="41"/>
    <tableColumn id="15" name="13. Προτάσεις βελτίωσης:"/>
    <tableColumn id="16" name="14. Πώς αξιολογείτε ένα συνδυαστικό μοντέλο χρήσης συμβατικών καυσίμων και επιτόπου παραγόμενης ηλεκτρικής ενέργειας από ΑΠΕ με σταδιακή ενσωμάτωση νέων τεχνολογιών στον εξοπλισμό για τα λατομεία; _x000a_"/>
    <tableColumn id="17" name="15. Σχόλια ή προτάσεις για βελτίωση της διαδικασίας: "/>
  </tableColumns>
  <tableStyleInfo name="1 απαντήσεις φόρμας-style" showFirstColumn="1" showLastColumn="1" showRowStripes="1" showColumnStripes="0"/>
</table>
</file>

<file path=xl/tables/table2.xml><?xml version="1.0" encoding="utf-8"?>
<table xmlns="http://schemas.openxmlformats.org/spreadsheetml/2006/main" id="2" name="Form_Responses3" displayName="Form_Responses3" ref="A43:L51">
  <tableColumns count="12">
    <tableColumn id="1" name="Χρονική σήμανση"/>
    <tableColumn id="2" name="Ενότητα Α _x000a_Εργασιακά Στοιχεία _x000a_1.      Πόσα χρόνια εμπειρίας έχετε ως χειριστής εκσκαφέα ή φορτωτή;"/>
    <tableColumn id="3" name="2.      Με ποιον τύπο μηχανήματος εργάζεστε κυρίως;_x000a_"/>
    <tableColumn id="4" name="Ενότητα Β _x000a_Παραγωγή &amp; Κατανάλωση _x000a_3.      Πόσους τόνους υλικού φορτώνετε ή εκσκάπτετε κατά μέσο όρο ανά 8ωρη εργασία;"/>
    <tableColumn id="5" name="4.      Ποια είναι η μέση κατανάλωση καυσίμου ανά εργάσιμη ημέρα (8ωρο);"/>
    <tableColumn id="6" name="Ενότητα Γ _x000a_Τεχνικά Χαρακτηριστικά _x000a_5.      Ποια είναι η κύρια χρήση του μηχανήματός σας στο λατομείο;"/>
    <tableColumn id="7" name="6.      Ποιες είναι οι πιο συχνές αιτίες βλάβης;"/>
    <tableColumn id="8" name="Ενότητα Δ _x000a_Ασφάλεια και Περιβάλλον _x000a_7.      Έχετε αντιμετωπίσει προβλήματα θορύβου, σκόνης ή δονήσεων κατά τη χρήση του μηχανήματος;"/>
    <tableColumn id="9" name="8.      Λαμβάνονται μέτρα περιορισμού αυτών των επιπτώσεων;"/>
    <tableColumn id="10" name="Ενότητα Ε _x000a_Απόψεις και Προτάσεις_x000a_9. Πώς σας φαίνεται η ιδέα να χρησιμοποιούνται στο λατομείο και τα δύο είδη ενέργειας: πετρέλαιο (ντίζελ) αλλά και ρεύμα που θα παράγεται από φωτοβολταϊκά ή άλλες Ανανεώσιμες Πηγές Ενέργειας (ΑΠΕ), μαζί με καινούργιες τεχν"/>
    <tableColumn id="11" name="10.  Σχόλια ή προτάσεις για βελτίωση της διαδικασίας ή του εξοπλισμού που χρησιμοποιείτε:_x000a_(Ελεύθερο πεδίο απάντησης)"/>
    <tableColumn id="12" name="11. Έχετε ενημερωθεί ή έχετε εμπειρία από ηλεκτροκίνητα ή υβριδικά μηχανήματα (εκσκαφείς ή φορτωτές);_x000a_ "/>
  </tableColumns>
  <tableStyleInfo name="1 απαντήσεις φόρμας-style" showFirstColumn="1" showLastColumn="1" showRowStripes="1" showColumnStripes="0"/>
</table>
</file>

<file path=xl/tables/table3.xml><?xml version="1.0" encoding="utf-8"?>
<table xmlns="http://schemas.openxmlformats.org/spreadsheetml/2006/main" id="1" name="Form_Responses" displayName="Form_Responses" ref="A33:P37" headerRowDxfId="40" dataDxfId="39" totalsRowDxfId="38">
  <tableColumns count="16">
    <tableColumn id="1" name="Χρονική σήμανση" dataDxfId="37"/>
    <tableColumn id="2" name="Ενότητα Α: Εργασιακά Στοιχεία_x000a_1. Πόσα χρόνια εμπειρίας έχετε ως χειριστής ντάμπερ;" dataDxfId="36"/>
    <tableColumn id="3" name="2. Τύπος ντάμπερ που χρησιμοποιείτε κυρίως:" dataDxfId="35"/>
    <tableColumn id="4" name="Ενότητα Β: _x000a_Τεχνικά Χαρακτηριστικά &amp; Κατανάλωση_x000a_3. Ποιο είναι το συνήθως μεταφερόμενο φορτίο ανά διαδρομή (σε τόνους);" dataDxfId="34"/>
    <tableColumn id="5" name="4. Κατανάλωση καυσίμου ανά 8ωρη βάρδια:_x000a_(Για ηλεκτρικά: γράψτε κατανάλωση σε kWh)" dataDxfId="33"/>
    <tableColumn id="6" name="5. Απόσταση που διανύετε ανά 8ωρο:" dataDxfId="32"/>
    <tableColumn id="7" name="Ενότητα Γ: _x000a_Συντήρηση – Κόστη_x000a_6. Πόσο συχνά απαιτείται service;" dataDxfId="31"/>
    <tableColumn id="8" name="7. Κύριες δαπάνες συντήρησης:" dataDxfId="30"/>
    <tableColumn id="9" name="Ενότητα Δ: _x000a_Άλλα Χαρακτηριστικά_x000a_8. Υπάρχουν προβλήματα εργονομίας ή ασφάλειας στο όχημα;" dataDxfId="29"/>
    <tableColumn id="10" name="Αν ναι, ποια: (γράψτε) " dataDxfId="28"/>
    <tableColumn id="11" name="9. Διαθέτει το όχημα σύστημα τηλεματικής ή καταγραφής δεδομένων;" dataDxfId="27"/>
    <tableColumn id="12" name="Ενότητα Ε: _x000a_Νέες Τεχνολογίες &amp; Γνώση_x000a_10. Έχετε εκπαιδευτεί ή ενημερωθεί για νέες τεχνολογίες σε ντάμπερ (ηλεκτρικά, τηλεματική, κλπ.);" dataDxfId="26"/>
    <tableColumn id="13" name="Αν ναι, πότε: (γράψτε)" dataDxfId="25"/>
    <tableColumn id="14" name="11. Γνωρίζετε για την ύπαρξη υβριδικών ντάμπερ με δυνατότητα λειτουργίας τόσο με καύσιμο όσο και με ηλεκτρική ενέργεια;_x000a_" dataDxfId="24"/>
    <tableColumn id="15" name="Ενότητα ΣΤ: _x000a_Γνώμη για συνδυαστικό ενεργειακό μοντέλο_x000a_12. Πώς αξιολογείτε ένα συνδυαστικό μοντέλο χρήσης συμβατικών καυσίμων και επιτόπου παραγόμενης ηλεκτρικής ενέργειας από ΑΠΕ με σταδιακή ενσωμάτωση νέων τεχνολογιών στον εξοπλισμό για τα λατομεία;_x000a_" dataDxfId="23"/>
    <tableColumn id="16" name="13. Σχόλια ή προτάσεις για βελτίωση της διαδικασίας (αν υπάρχουν): " dataDxfId="22"/>
  </tableColumns>
  <tableStyleInfo name="1 απαντήσεις φόρμας-style" showFirstColumn="1" showLastColumn="1" showRowStripes="1" showColumnStripes="0"/>
</table>
</file>

<file path=xl/tables/table4.xml><?xml version="1.0" encoding="utf-8"?>
<table xmlns="http://schemas.openxmlformats.org/spreadsheetml/2006/main" id="3" name="Form_Responses4" displayName="Form_Responses4" ref="A37:N41" headerRowDxfId="21" dataDxfId="20" totalsRowDxfId="19">
  <tableColumns count="14">
    <tableColumn id="1" name="Χρονική σήμανση" dataDxfId="18"/>
    <tableColumn id="2" name="Ενότητα Α:  _x000a_Εργασιακή Εμπειρία &amp; Εξοπλισμός_x000a_1.Πόσα χρόνια εμπειρίας έχετε ως χειριστής σπαστήρα;" dataDxfId="17"/>
    <tableColumn id="3" name="2. Ποιον τύπο σπαστήρα χρησιμοποιείτε κυρίως;_x000a_(Επιλέξτε όσες απαντήσεις ισχύουν)" dataDxfId="16"/>
    <tableColumn id="4" name="3. Τι είδος σπαστήρα χειρίζεστε;_x000a_" dataDxfId="15"/>
    <tableColumn id="5" name="Ενότητα Β – Παραγωγικότητα &amp; Ενεργειακή Απόδοση_x000a_4. Ποια είναι η ποσότητα υλικού (σε τόνους) που επεξεργάζεστε κατά μέσο όρο ανά 8ωρη εργάσιμη ημέρα;_x000a_" dataDxfId="14"/>
    <tableColumn id="6" name="5. Ποια είναι η κατανάλωση καυσίμου ή ενέργειας ανά 8ωρη βάρδια;" dataDxfId="13"/>
    <tableColumn id="7" name="Ενότητα Γ – Συντήρηση &amp; Βλάβες_x000a_6. Πόσο συχνά χρειάζεται προγραμματισμένη συντήρηση;_x000a_ " dataDxfId="12"/>
    <tableColumn id="8" name="7. Ποια είναι η πιο συχνή αιτία βλάβης;_x000a_" dataDxfId="11"/>
    <tableColumn id="10" name="9. Λαμβάνονται μέτρα περιορισμού αυτών των επιπτώσεων (όπως ψεκασμός ή ηχομόνωση);" dataDxfId="10"/>
    <tableColumn id="11" name="Ενότητα Ε – Ενεργειακή Μετάβαση &amp; Τεχνολογική Καινοτομία_x000a_10. Πώς αξιολογείτε ένα συνδυαστικό μοντέλο χρήσης συμβατικών καυσίμων και επιτόπου παραγόμενης ηλεκτρικής ενέργειας από ΑΠΕ με σταδιακή ενσωμάτωση νέων τεχνολογιών στον εξοπλισμό των λατομείων;_x000a_" dataDxfId="9"/>
    <tableColumn id="12" name="10 α. _x000a_Πως θα σας φαίνονταν η χρήση ενός συνδυαστικού τρόπου λειτουργίας των σπαστήρων, όπου το μηχάνημα θα μπορεί να δουλεύει είτε με ντίζελ, είτε με ρεύμα που παράγεται από φωτοβολταϊκά (πάνελ που συλλέγουν ηλιακή ενέργεια), ειδικά σε περιοχές με μεγάλη" dataDxfId="8"/>
    <tableColumn id="13" name="10 β. _x000a_Τι γνώμη έχετε για ένα σύστημα στο λατομείο, όπου υπάρχουν δύο σπαστήρες:_x000a_Ένας σταθερός (στατικός) σπαστήρας, που λειτουργεί με ρεύμα από φωτοβολταϊκά (ηλιακά πάνελ), και δουλεύει τις ημέρες με ηλιοφάνεια._x000a_Και ένας κινητός σπαστήρας (ντιζελοκίνητος" dataDxfId="7"/>
    <tableColumn id="14" name="11. Έχετε εξοικείωση με νέες τεχνικές ή τεχνολογίες (όπως τηλεματική, αισθητήρες κατανάλωσης, ψηφιακές μονάδες παρακολούθησης, υβριδικά/ηλεκτρικά μηχανήματα);_x000a_ " dataDxfId="6"/>
    <tableColumn id="15" name="Ενότητα ΣΤ  _x000a_Σχόλια ή Προτάσεις_x000a_12. Σχόλια ή προτάσεις για βελτίωση της διαδικασίας ή του εξοπλισμού που χρησιμοποιείτε:_x000a_(Ελεύθερο πεδίο απάντησης) " dataDxfId="5"/>
  </tableColumns>
  <tableStyleInfo name="1 απαντήσεις φόρμας-style" showFirstColumn="1" showLastColumn="1" showRowStripes="1" showColumnStripes="0"/>
</table>
</file>

<file path=xl/tables/table5.xml><?xml version="1.0" encoding="utf-8"?>
<table xmlns="http://schemas.openxmlformats.org/spreadsheetml/2006/main" id="4" name="Form_Responses5" displayName="Form_Responses5" ref="A92:M104">
  <tableColumns count="13">
    <tableColumn id="1" name="Χρονική σήμανση"/>
    <tableColumn id="2" name="Ενότητα Α: Στοιχεία Ρόλου και Εμπειρίας_x000a_1. Ποιος είναι ο ρόλος σας στο λατομείο;" dataDxfId="4"/>
    <tableColumn id="3" name="2. Πόσα χρόνια εμπειρίας έχετε στον συγκεκριμένο τομέα;" dataDxfId="3"/>
    <tableColumn id="4" name="Ενότητα Β: Καθήκοντα και Διαχείριση_x000a_3. Σε ποιους τομείς συμμετέχετε ενεργά στο πλαίσιο της λειτουργίας του λατομείου; (Μπορείτε να επιλέξετε και περισσότερες απο μια)" dataDxfId="2"/>
    <tableColumn id="5" name="4. Ποιες είναι οι κύριες χρήσεις των προϊόντων του λατομείου σας; (Μπορείτε να επιλέξετε και περισσότερες απο μια)" dataDxfId="1"/>
    <tableColumn id="6" name="Ενότητα Γ: Ενέργεια και Τεχνολογία_x000a_5. Ποιον τύπο ενεργειακής κατανάλωσης καταγράφετε στη μονάδα σας;" dataDxfId="0"/>
    <tableColumn id="7" name="6. Υπάρχει καταγραφή ή έλεγχος των καυσίμων ή της κατανάλωσης ενέργειας ανά στάδιο παραγωγής"/>
    <tableColumn id="8" name="7. Ποιες από τις παρακάτω τεχνολογίες ή καινοτομίες χρησιμοποιούνται ή έχουν δοκιμαστεί στο λατομείο σας (Μπορείτε να επιλέξετε περισσότερες απο μια)"/>
    <tableColumn id="9" name="8. Πώς ενημερώνεστε για τις εξελίξεις στον κλάδο (Μπορείτε να επιλέξετε και περισσότερες απο μία)"/>
    <tableColumn id="10" name="9. Πώς θα αξιολογούσατε τη γνώση και εξοικείωση του προσωπικού με τις νέες τεχνολογίες και την καινοτομία_x000a_(Βαθμολογήστε από 1 = καθόλου, έως 10 = πλήρως εξοικειωμένοι)_x000a_"/>
    <tableColumn id="11" name="Ενότητα Δ: Απόψεις/Σκέψεις για Ενεργειακή Μετάβαση_x000a_10. Πώς θα κρίνετε ένα σενάριο όπου λειτουργεί στατικός ηλεκτρικός σπαστήρας τις ημέρες με ηλιοφάνεια και κινητός ντιζελοκίνητος τις ημέρες χωρίς παραγωγή από φωτοβολταϊκά"/>
    <tableColumn id="12" name="11. Ποιά πιστεύετε ότι είναι οι μεγαλύτερη πρόκληση για την ενσωμάτωση καινοτομιών στα λατομεία."/>
    <tableColumn id="13" name="Ενότητα Ε: Προτάσεις_x000a_12 Προτάσεις ή σκέψεις που θα θέλατε να μοιραστείτε για τη βελτίωση της απόδοσης, της ενεργειακής αποδοτικότητας ή της οργάνωσης στα λατομεία_x000a_(Ανοιχτή ερώτηση)"/>
  </tableColumns>
  <tableStyleInfo name="1 απαντήσεις φόρμας-style" showFirstColumn="1" showLastColumn="1" showRowStripes="1" showColumnStripes="0"/>
</table>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table" Target="../tables/table4.xml"/></Relationships>
</file>

<file path=xl/worksheets/_rels/sheet9.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D3:AT50"/>
  <sheetViews>
    <sheetView tabSelected="1" topLeftCell="A13" zoomScale="60" zoomScaleNormal="60" workbookViewId="0">
      <selection activeCell="Q35" sqref="Q35:Y50"/>
    </sheetView>
  </sheetViews>
  <sheetFormatPr defaultRowHeight="15"/>
  <cols>
    <col min="13" max="13" width="11" customWidth="1"/>
    <col min="14" max="14" width="12.42578125" customWidth="1"/>
    <col min="15" max="15" width="13.7109375" customWidth="1"/>
    <col min="16" max="16" width="10.42578125" customWidth="1"/>
    <col min="17" max="17" width="38.140625" style="96" customWidth="1"/>
    <col min="18" max="18" width="10.7109375" bestFit="1" customWidth="1"/>
    <col min="19" max="19" width="10.7109375" customWidth="1"/>
    <col min="24" max="24" width="15.5703125" customWidth="1"/>
    <col min="27" max="28" width="11.140625" customWidth="1"/>
    <col min="31" max="31" width="14" customWidth="1"/>
    <col min="38" max="38" width="16.140625" customWidth="1"/>
    <col min="39" max="40" width="11.140625" customWidth="1"/>
    <col min="41" max="41" width="12.42578125" customWidth="1"/>
    <col min="42" max="42" width="12.85546875" customWidth="1"/>
    <col min="43" max="43" width="13.140625" customWidth="1"/>
    <col min="44" max="44" width="12.85546875" customWidth="1"/>
    <col min="45" max="45" width="16.85546875" customWidth="1"/>
    <col min="46" max="46" width="26.28515625" customWidth="1"/>
    <col min="50" max="50" width="9.140625" customWidth="1"/>
  </cols>
  <sheetData>
    <row r="3" spans="4:46" ht="28.5">
      <c r="Q3" s="574" t="s">
        <v>578</v>
      </c>
      <c r="R3" s="574"/>
      <c r="S3" s="574"/>
      <c r="T3" s="574"/>
      <c r="U3" s="574"/>
      <c r="V3" s="574"/>
      <c r="AD3" s="471"/>
      <c r="AE3" s="471"/>
      <c r="AF3" s="471"/>
      <c r="AG3" s="471"/>
    </row>
    <row r="4" spans="4:46" ht="16.5" thickBot="1">
      <c r="Q4" s="470"/>
      <c r="R4" s="572" t="s">
        <v>561</v>
      </c>
      <c r="S4" s="572"/>
      <c r="T4" s="573"/>
      <c r="U4" s="573"/>
      <c r="V4" s="572"/>
      <c r="W4" s="469"/>
      <c r="X4" s="468"/>
      <c r="Y4" s="572" t="s">
        <v>560</v>
      </c>
      <c r="Z4" s="572"/>
      <c r="AA4" s="573"/>
      <c r="AB4" s="573"/>
      <c r="AC4" s="572"/>
      <c r="AD4" s="469"/>
      <c r="AE4" s="469"/>
      <c r="AF4" s="572" t="s">
        <v>559</v>
      </c>
      <c r="AG4" s="572"/>
      <c r="AH4" s="573"/>
      <c r="AI4" s="573"/>
      <c r="AJ4" s="572"/>
      <c r="AK4" s="469"/>
      <c r="AL4" s="469"/>
      <c r="AM4" s="572" t="s">
        <v>558</v>
      </c>
      <c r="AN4" s="572"/>
      <c r="AO4" s="573"/>
      <c r="AP4" s="573"/>
      <c r="AQ4" s="572"/>
      <c r="AR4" s="468"/>
    </row>
    <row r="5" spans="4:46" ht="16.5" thickBot="1">
      <c r="Q5" s="48" t="s">
        <v>557</v>
      </c>
      <c r="R5" s="467">
        <v>2020</v>
      </c>
      <c r="S5" s="466" t="s">
        <v>433</v>
      </c>
      <c r="T5" s="466">
        <v>2021</v>
      </c>
      <c r="U5" s="466" t="s">
        <v>433</v>
      </c>
      <c r="V5" s="466">
        <v>2022</v>
      </c>
      <c r="W5" s="465" t="s">
        <v>433</v>
      </c>
      <c r="X5" s="461" t="s">
        <v>556</v>
      </c>
      <c r="Y5" s="464">
        <v>2020</v>
      </c>
      <c r="Z5" s="463" t="s">
        <v>433</v>
      </c>
      <c r="AA5" s="463">
        <v>2021</v>
      </c>
      <c r="AB5" s="463" t="s">
        <v>433</v>
      </c>
      <c r="AC5" s="463">
        <v>2022</v>
      </c>
      <c r="AD5" s="463" t="s">
        <v>433</v>
      </c>
      <c r="AE5" s="461" t="s">
        <v>555</v>
      </c>
      <c r="AF5" s="462">
        <v>2020</v>
      </c>
      <c r="AG5" s="462" t="s">
        <v>433</v>
      </c>
      <c r="AH5" s="462">
        <v>2021</v>
      </c>
      <c r="AI5" s="462" t="s">
        <v>433</v>
      </c>
      <c r="AJ5" s="462">
        <v>2022</v>
      </c>
      <c r="AK5" s="462" t="s">
        <v>433</v>
      </c>
      <c r="AL5" s="461" t="s">
        <v>554</v>
      </c>
      <c r="AM5" s="460">
        <v>2020</v>
      </c>
      <c r="AN5" s="460" t="s">
        <v>433</v>
      </c>
      <c r="AO5" s="460">
        <v>2021</v>
      </c>
      <c r="AP5" s="460" t="s">
        <v>433</v>
      </c>
      <c r="AQ5" s="459">
        <v>2022</v>
      </c>
      <c r="AR5" s="458" t="s">
        <v>433</v>
      </c>
      <c r="AS5" s="457" t="s">
        <v>553</v>
      </c>
      <c r="AT5" s="456" t="s">
        <v>552</v>
      </c>
    </row>
    <row r="6" spans="4:46">
      <c r="Q6" s="452" t="s">
        <v>551</v>
      </c>
      <c r="R6" s="437">
        <v>83222</v>
      </c>
      <c r="S6" s="437">
        <f>(R6*100/D16)</f>
        <v>14.165953165985508</v>
      </c>
      <c r="T6" s="437">
        <v>70044</v>
      </c>
      <c r="U6" s="437">
        <f>(T6*100/E16)</f>
        <v>13.000482571736145</v>
      </c>
      <c r="V6" s="451">
        <v>75996.666670000006</v>
      </c>
      <c r="W6" s="437">
        <f>(V6*100/F16)</f>
        <v>15.874076844345762</v>
      </c>
      <c r="X6" s="441">
        <f t="shared" ref="X6:X14" si="0">((S6+U6+W6)/3)</f>
        <v>14.346837527355804</v>
      </c>
      <c r="Y6" s="450">
        <v>89537</v>
      </c>
      <c r="Z6" s="437">
        <f>(Y6*100/G16)</f>
        <v>11.289881259354436</v>
      </c>
      <c r="AA6" s="450">
        <v>96358</v>
      </c>
      <c r="AB6" s="437">
        <f>(AA6*100/H16)</f>
        <v>10.561435929137389</v>
      </c>
      <c r="AC6" s="449">
        <v>62741.666669999999</v>
      </c>
      <c r="AD6" s="437">
        <f>(AC6*100/I16)</f>
        <v>15.021647613575146</v>
      </c>
      <c r="AE6" s="441">
        <f t="shared" ref="AE6:AE14" si="1">((Z6+AB6+AD6)/3)</f>
        <v>12.290988267355658</v>
      </c>
      <c r="AF6" s="453">
        <v>29650</v>
      </c>
      <c r="AG6" s="437">
        <f>(AF6*100/J16)</f>
        <v>8.9390157133726476</v>
      </c>
      <c r="AH6" s="453">
        <v>52738</v>
      </c>
      <c r="AI6" s="437">
        <f>(AH6*100/K16)</f>
        <v>15.035308942556327</v>
      </c>
      <c r="AJ6" s="447">
        <v>69941.666670000006</v>
      </c>
      <c r="AK6" s="437">
        <f>(AJ6*100/L16)</f>
        <v>26.175087729737619</v>
      </c>
      <c r="AL6" s="441">
        <f t="shared" ref="AL6:AL14" si="2">((AG6+AI6+AK6)/3)</f>
        <v>16.716470795222197</v>
      </c>
      <c r="AM6" s="446">
        <v>146946</v>
      </c>
      <c r="AN6" s="437">
        <f>(AM6*100/M16)</f>
        <v>11.375933149961254</v>
      </c>
      <c r="AO6" s="446">
        <v>346756</v>
      </c>
      <c r="AP6" s="437">
        <f>(AO6*100/N16)</f>
        <v>17.866735779380676</v>
      </c>
      <c r="AQ6" s="445">
        <v>214421.6667</v>
      </c>
      <c r="AR6" s="437">
        <f>(AQ6*100/O16)</f>
        <v>18.973941491126777</v>
      </c>
      <c r="AS6" s="439">
        <f t="shared" ref="AS6:AS14" si="3">((AN6+AP6+AR6)/3)</f>
        <v>16.072203473489569</v>
      </c>
      <c r="AT6" s="438">
        <f t="shared" ref="AT6:AT15" si="4">((AL6+AE6+X6+AS6)/4)</f>
        <v>14.856625015855808</v>
      </c>
    </row>
    <row r="7" spans="4:46">
      <c r="Q7" s="452" t="s">
        <v>550</v>
      </c>
      <c r="R7" s="455">
        <v>58868</v>
      </c>
      <c r="S7" s="437">
        <f>(R7*100/D17)</f>
        <v>10.020443283930149</v>
      </c>
      <c r="T7" s="455">
        <v>45550</v>
      </c>
      <c r="U7" s="437">
        <f>(T7*100/E17)</f>
        <v>8.4542856082259927</v>
      </c>
      <c r="V7" s="454">
        <v>41806.666669999999</v>
      </c>
      <c r="W7" s="437">
        <f>(V7*100/F17)</f>
        <v>8.7325177327481942</v>
      </c>
      <c r="X7" s="441">
        <f t="shared" si="0"/>
        <v>9.0690822083014453</v>
      </c>
      <c r="Y7" s="455">
        <v>73564</v>
      </c>
      <c r="Z7" s="437">
        <f>(Y7*100/G17)</f>
        <v>9.2758169802779822</v>
      </c>
      <c r="AA7" s="455">
        <v>92730</v>
      </c>
      <c r="AB7" s="437">
        <f>(AA7*100/H17)</f>
        <v>10.163784571171153</v>
      </c>
      <c r="AC7" s="454">
        <v>42083.333330000001</v>
      </c>
      <c r="AD7" s="437">
        <f>(AC7*100/I17)</f>
        <v>10.075617006045372</v>
      </c>
      <c r="AE7" s="441">
        <f t="shared" si="1"/>
        <v>9.8384061858315022</v>
      </c>
      <c r="AF7" s="455">
        <v>20796</v>
      </c>
      <c r="AG7" s="437">
        <f>(AF7*100/J17)</f>
        <v>6.2696718642596148</v>
      </c>
      <c r="AH7" s="455">
        <v>33994</v>
      </c>
      <c r="AI7" s="437">
        <f>(AH7*100/K17)</f>
        <v>9.6914993400064429</v>
      </c>
      <c r="AJ7" s="454">
        <v>22915</v>
      </c>
      <c r="AK7" s="437">
        <f>(AJ7*100/L17)</f>
        <v>8.575748389825117</v>
      </c>
      <c r="AL7" s="441">
        <f t="shared" si="2"/>
        <v>8.1789731980303912</v>
      </c>
      <c r="AM7" s="455">
        <v>145255</v>
      </c>
      <c r="AN7" s="437">
        <f>(AM7*100/M17)</f>
        <v>11.245023135693533</v>
      </c>
      <c r="AO7" s="455">
        <v>246637</v>
      </c>
      <c r="AP7" s="437">
        <f>(AO7*100/N17)</f>
        <v>12.708065938063397</v>
      </c>
      <c r="AQ7" s="454">
        <v>153651.6667</v>
      </c>
      <c r="AR7" s="437">
        <f>(AQ7*100/O17)</f>
        <v>13.59646988500865</v>
      </c>
      <c r="AS7" s="439">
        <f t="shared" si="3"/>
        <v>12.516519652921859</v>
      </c>
      <c r="AT7" s="438">
        <f t="shared" si="4"/>
        <v>9.9007453112712991</v>
      </c>
    </row>
    <row r="8" spans="4:46">
      <c r="Q8" s="452" t="s">
        <v>549</v>
      </c>
      <c r="R8" s="447">
        <v>539</v>
      </c>
      <c r="S8" s="437">
        <f t="shared" ref="S8:S14" si="5">(R8*100/D18)</f>
        <v>9.1747960352625377E-2</v>
      </c>
      <c r="T8" s="453">
        <v>4713</v>
      </c>
      <c r="U8" s="437">
        <f t="shared" ref="U8:U14" si="6">(T8*100/E18)</f>
        <v>0.87475407401908012</v>
      </c>
      <c r="V8" s="447">
        <v>23130</v>
      </c>
      <c r="W8" s="437">
        <f t="shared" ref="W8:W14" si="7">(V8*100/F18)</f>
        <v>4.8313618675417285</v>
      </c>
      <c r="X8" s="441">
        <f t="shared" si="0"/>
        <v>1.9326213006378115</v>
      </c>
      <c r="Y8" s="450">
        <v>31917</v>
      </c>
      <c r="Z8" s="437">
        <f t="shared" ref="Z8:Z14" si="8">(Y8*100/G18)</f>
        <v>4.0244718960297474</v>
      </c>
      <c r="AA8" s="450">
        <v>36782</v>
      </c>
      <c r="AB8" s="437">
        <f t="shared" ref="AB8:AB14" si="9">(AA8*100/H18)</f>
        <v>4.0315359009685903</v>
      </c>
      <c r="AC8" s="449">
        <v>4890</v>
      </c>
      <c r="AD8" s="437">
        <f t="shared" ref="AD8:AD14" si="10">(AC8*100/I18)</f>
        <v>1.1707667444783623</v>
      </c>
      <c r="AE8" s="441">
        <f t="shared" si="1"/>
        <v>3.0755915138255663</v>
      </c>
      <c r="AF8" s="453">
        <v>4111</v>
      </c>
      <c r="AG8" s="437">
        <f t="shared" ref="AG8:AG14" si="11">(AF8*100/J18)</f>
        <v>1.239402819483135</v>
      </c>
      <c r="AH8" s="453">
        <v>10826</v>
      </c>
      <c r="AI8" s="437">
        <f t="shared" ref="AI8:AI14" si="12">(AH8*100/K18)</f>
        <v>3.0864320719806364</v>
      </c>
      <c r="AJ8" s="447">
        <v>10016.666670000001</v>
      </c>
      <c r="AK8" s="437">
        <f t="shared" ref="AK8:AK14" si="13">(AJ8*100/L18)</f>
        <v>3.7486542904938869</v>
      </c>
      <c r="AL8" s="441">
        <f t="shared" si="2"/>
        <v>2.6914963939858865</v>
      </c>
      <c r="AM8" s="446">
        <v>48771</v>
      </c>
      <c r="AN8" s="437">
        <f t="shared" ref="AN8:AN14" si="14">(AM8*100/M18)</f>
        <v>3.7756429957723263</v>
      </c>
      <c r="AO8" s="446">
        <v>65772</v>
      </c>
      <c r="AP8" s="437">
        <f t="shared" ref="AP8:AP14" si="15">(AO8*100/N18)</f>
        <v>3.3889275043010816</v>
      </c>
      <c r="AQ8" s="445">
        <v>51163.333330000001</v>
      </c>
      <c r="AR8" s="437">
        <f t="shared" ref="AR8:AR14" si="16">(AQ8*100/O18)</f>
        <v>4.5273880575354957</v>
      </c>
      <c r="AS8" s="439">
        <f t="shared" si="3"/>
        <v>3.8973195192029677</v>
      </c>
      <c r="AT8" s="438">
        <f t="shared" si="4"/>
        <v>2.8992571819130579</v>
      </c>
    </row>
    <row r="9" spans="4:46">
      <c r="Q9" s="452" t="s">
        <v>548</v>
      </c>
      <c r="R9" s="437">
        <v>26055</v>
      </c>
      <c r="S9" s="437">
        <f t="shared" si="5"/>
        <v>4.4350521465448125</v>
      </c>
      <c r="T9" s="437">
        <v>22828</v>
      </c>
      <c r="U9" s="437">
        <f t="shared" si="6"/>
        <v>4.2369798433497898</v>
      </c>
      <c r="V9" s="451">
        <v>13515</v>
      </c>
      <c r="W9" s="437">
        <f t="shared" si="7"/>
        <v>2.8229941910863148</v>
      </c>
      <c r="X9" s="441">
        <f t="shared" si="0"/>
        <v>3.8316753936603054</v>
      </c>
      <c r="Y9" s="450">
        <v>27795</v>
      </c>
      <c r="Z9" s="437">
        <f t="shared" si="8"/>
        <v>3.5047215073517823</v>
      </c>
      <c r="AA9" s="450">
        <v>25285</v>
      </c>
      <c r="AB9" s="437">
        <f t="shared" si="9"/>
        <v>2.7713932155943342</v>
      </c>
      <c r="AC9" s="449">
        <v>12738.333329999999</v>
      </c>
      <c r="AD9" s="437">
        <f t="shared" si="10"/>
        <v>3.0498194361644817</v>
      </c>
      <c r="AE9" s="441">
        <f t="shared" si="1"/>
        <v>3.1086447197035327</v>
      </c>
      <c r="AF9" s="453">
        <v>5775</v>
      </c>
      <c r="AG9" s="437">
        <f t="shared" si="11"/>
        <v>1.7410730436670163</v>
      </c>
      <c r="AH9" s="453">
        <v>10575</v>
      </c>
      <c r="AI9" s="437">
        <f t="shared" si="12"/>
        <v>3.0148733753182366</v>
      </c>
      <c r="AJ9" s="447">
        <v>3525</v>
      </c>
      <c r="AK9" s="437">
        <f t="shared" si="13"/>
        <v>1.3192019670143371</v>
      </c>
      <c r="AL9" s="441">
        <f t="shared" si="2"/>
        <v>2.0250494619998634</v>
      </c>
      <c r="AM9" s="446">
        <v>76615</v>
      </c>
      <c r="AN9" s="437">
        <f t="shared" si="14"/>
        <v>5.9312068262101825</v>
      </c>
      <c r="AO9" s="446">
        <v>104228</v>
      </c>
      <c r="AP9" s="437">
        <f t="shared" si="15"/>
        <v>5.3703876409154825</v>
      </c>
      <c r="AQ9" s="445">
        <v>40993.333330000001</v>
      </c>
      <c r="AR9" s="437">
        <f t="shared" si="16"/>
        <v>3.6274557515585113</v>
      </c>
      <c r="AS9" s="439">
        <f t="shared" si="3"/>
        <v>4.976350072894725</v>
      </c>
      <c r="AT9" s="438">
        <f t="shared" si="4"/>
        <v>3.4854299120646064</v>
      </c>
    </row>
    <row r="10" spans="4:46">
      <c r="Q10" s="452" t="s">
        <v>547</v>
      </c>
      <c r="R10" s="437">
        <v>43863</v>
      </c>
      <c r="S10" s="437">
        <f t="shared" si="5"/>
        <v>7.4663094340393448</v>
      </c>
      <c r="T10" s="437">
        <v>45584</v>
      </c>
      <c r="U10" s="437">
        <f t="shared" si="6"/>
        <v>8.4605961616986534</v>
      </c>
      <c r="V10" s="451">
        <v>28703.333330000001</v>
      </c>
      <c r="W10" s="437">
        <f t="shared" si="7"/>
        <v>5.9955118945915071</v>
      </c>
      <c r="X10" s="441">
        <f t="shared" si="0"/>
        <v>7.3074724967765023</v>
      </c>
      <c r="Y10" s="450">
        <v>68452</v>
      </c>
      <c r="Z10" s="437">
        <f t="shared" si="8"/>
        <v>8.6312357122232122</v>
      </c>
      <c r="AA10" s="450">
        <v>70063</v>
      </c>
      <c r="AB10" s="437">
        <f t="shared" si="9"/>
        <v>7.6793404336241187</v>
      </c>
      <c r="AC10" s="449">
        <v>58506.666669999999</v>
      </c>
      <c r="AD10" s="437">
        <f t="shared" si="10"/>
        <v>14.007701363500328</v>
      </c>
      <c r="AE10" s="441">
        <f t="shared" si="1"/>
        <v>10.106092503115887</v>
      </c>
      <c r="AF10" s="453">
        <v>7019</v>
      </c>
      <c r="AG10" s="437">
        <f t="shared" si="11"/>
        <v>2.116119773766024</v>
      </c>
      <c r="AH10" s="453">
        <v>7019</v>
      </c>
      <c r="AI10" s="437">
        <f t="shared" si="12"/>
        <v>2.0010776568660713</v>
      </c>
      <c r="AJ10" s="447">
        <v>11698.333329999999</v>
      </c>
      <c r="AK10" s="437">
        <f t="shared" si="13"/>
        <v>4.3780040680071997</v>
      </c>
      <c r="AL10" s="441">
        <f t="shared" si="2"/>
        <v>2.831733832879765</v>
      </c>
      <c r="AM10" s="445">
        <v>0</v>
      </c>
      <c r="AN10" s="437">
        <f t="shared" si="14"/>
        <v>0</v>
      </c>
      <c r="AO10" s="445">
        <v>0</v>
      </c>
      <c r="AP10" s="437">
        <f t="shared" si="15"/>
        <v>0</v>
      </c>
      <c r="AQ10" s="445">
        <v>0</v>
      </c>
      <c r="AR10" s="437">
        <f t="shared" si="16"/>
        <v>0</v>
      </c>
      <c r="AS10" s="439">
        <f t="shared" si="3"/>
        <v>0</v>
      </c>
      <c r="AT10" s="438">
        <f t="shared" si="4"/>
        <v>5.0613247081930384</v>
      </c>
    </row>
    <row r="11" spans="4:46">
      <c r="Q11" s="452" t="s">
        <v>546</v>
      </c>
      <c r="R11" s="437">
        <v>34749</v>
      </c>
      <c r="S11" s="437">
        <f t="shared" si="5"/>
        <v>5.9149348317131336</v>
      </c>
      <c r="T11" s="437">
        <v>60608</v>
      </c>
      <c r="U11" s="437">
        <f t="shared" si="6"/>
        <v>11.249118378558967</v>
      </c>
      <c r="V11" s="451">
        <v>66225</v>
      </c>
      <c r="W11" s="437">
        <f t="shared" si="7"/>
        <v>13.832984854213185</v>
      </c>
      <c r="X11" s="441">
        <f t="shared" si="0"/>
        <v>10.332346021495097</v>
      </c>
      <c r="Y11" s="450">
        <v>40115</v>
      </c>
      <c r="Z11" s="437">
        <f t="shared" si="8"/>
        <v>5.0581724507075645</v>
      </c>
      <c r="AA11" s="450">
        <v>53863</v>
      </c>
      <c r="AB11" s="437">
        <f t="shared" si="9"/>
        <v>5.9037197062114943</v>
      </c>
      <c r="AC11" s="449">
        <v>37835</v>
      </c>
      <c r="AD11" s="437">
        <f t="shared" si="10"/>
        <v>9.058478482073383</v>
      </c>
      <c r="AE11" s="441">
        <f t="shared" si="1"/>
        <v>6.6734568796641476</v>
      </c>
      <c r="AF11" s="453">
        <v>35607</v>
      </c>
      <c r="AG11" s="437">
        <f t="shared" si="11"/>
        <v>10.734958937809775</v>
      </c>
      <c r="AH11" s="453">
        <v>26185</v>
      </c>
      <c r="AI11" s="437">
        <f t="shared" si="12"/>
        <v>7.4651971000196715</v>
      </c>
      <c r="AJ11" s="447">
        <v>17081.666669999999</v>
      </c>
      <c r="AK11" s="437">
        <f t="shared" si="13"/>
        <v>6.3926718499141115</v>
      </c>
      <c r="AL11" s="441">
        <f t="shared" si="2"/>
        <v>8.1976092959145195</v>
      </c>
      <c r="AM11" s="446">
        <v>186277</v>
      </c>
      <c r="AN11" s="437">
        <f t="shared" si="14"/>
        <v>14.420771571702071</v>
      </c>
      <c r="AO11" s="446">
        <v>328106</v>
      </c>
      <c r="AP11" s="437">
        <f t="shared" si="15"/>
        <v>16.905787382567212</v>
      </c>
      <c r="AQ11" s="445">
        <v>105801.6667</v>
      </c>
      <c r="AR11" s="437">
        <f t="shared" si="16"/>
        <v>9.3622751120490939</v>
      </c>
      <c r="AS11" s="439">
        <f t="shared" si="3"/>
        <v>13.562944688772793</v>
      </c>
      <c r="AT11" s="438">
        <f t="shared" si="4"/>
        <v>9.6915892214616388</v>
      </c>
    </row>
    <row r="12" spans="4:46">
      <c r="Q12" s="452" t="s">
        <v>545</v>
      </c>
      <c r="R12" s="451">
        <v>0</v>
      </c>
      <c r="S12" s="437">
        <f t="shared" si="5"/>
        <v>0</v>
      </c>
      <c r="T12" s="451">
        <v>0</v>
      </c>
      <c r="U12" s="437">
        <f t="shared" si="6"/>
        <v>0</v>
      </c>
      <c r="V12" s="451">
        <v>0</v>
      </c>
      <c r="W12" s="437">
        <f t="shared" si="7"/>
        <v>0</v>
      </c>
      <c r="X12" s="441">
        <f t="shared" si="0"/>
        <v>0</v>
      </c>
      <c r="Y12" s="449">
        <v>2976.6</v>
      </c>
      <c r="Z12" s="437">
        <f t="shared" si="8"/>
        <v>0.37532484399292371</v>
      </c>
      <c r="AA12" s="450">
        <v>1159</v>
      </c>
      <c r="AB12" s="437">
        <f t="shared" si="9"/>
        <v>0.12703360636242172</v>
      </c>
      <c r="AC12" s="449">
        <v>0</v>
      </c>
      <c r="AD12" s="437">
        <f t="shared" si="10"/>
        <v>0</v>
      </c>
      <c r="AE12" s="441">
        <f t="shared" si="1"/>
        <v>0.16745281678511514</v>
      </c>
      <c r="AF12" s="448">
        <v>0</v>
      </c>
      <c r="AG12" s="437">
        <f t="shared" si="11"/>
        <v>0</v>
      </c>
      <c r="AH12" s="448">
        <v>0</v>
      </c>
      <c r="AI12" s="437">
        <f t="shared" si="12"/>
        <v>0</v>
      </c>
      <c r="AJ12" s="447">
        <v>0</v>
      </c>
      <c r="AK12" s="437">
        <f t="shared" si="13"/>
        <v>0</v>
      </c>
      <c r="AL12" s="441">
        <f t="shared" si="2"/>
        <v>0</v>
      </c>
      <c r="AM12" s="445">
        <v>1142.8800000000001</v>
      </c>
      <c r="AN12" s="437">
        <f t="shared" si="14"/>
        <v>8.8476899530628386E-2</v>
      </c>
      <c r="AO12" s="446">
        <v>2042</v>
      </c>
      <c r="AP12" s="437">
        <f t="shared" si="15"/>
        <v>0.10521483250901308</v>
      </c>
      <c r="AQ12" s="445">
        <v>1320</v>
      </c>
      <c r="AR12" s="437">
        <f t="shared" si="16"/>
        <v>0.11680537304716017</v>
      </c>
      <c r="AS12" s="439">
        <f t="shared" si="3"/>
        <v>0.10349903502893387</v>
      </c>
      <c r="AT12" s="438">
        <f t="shared" si="4"/>
        <v>6.7737962953512254E-2</v>
      </c>
    </row>
    <row r="13" spans="4:46">
      <c r="Q13" s="444" t="s">
        <v>544</v>
      </c>
      <c r="R13" s="443">
        <f>(R30+R29+R31)</f>
        <v>111134</v>
      </c>
      <c r="S13" s="437">
        <f t="shared" si="5"/>
        <v>18.91710171767842</v>
      </c>
      <c r="T13" s="443">
        <f>(T30+T29+T31)</f>
        <v>126169</v>
      </c>
      <c r="U13" s="437">
        <f t="shared" si="6"/>
        <v>23.41753591447344</v>
      </c>
      <c r="V13" s="443">
        <f>(V30+V29+V31)</f>
        <v>131793.33333330002</v>
      </c>
      <c r="W13" s="437">
        <f t="shared" si="7"/>
        <v>27.528806098690961</v>
      </c>
      <c r="X13" s="441">
        <f t="shared" si="0"/>
        <v>23.287814576947607</v>
      </c>
      <c r="Y13" s="443">
        <f>(Y30+Y29+Y31)</f>
        <v>283275</v>
      </c>
      <c r="Z13" s="437">
        <f t="shared" si="8"/>
        <v>35.718653894408206</v>
      </c>
      <c r="AA13" s="443">
        <f>(AA30+AA29+AA31)</f>
        <v>306194</v>
      </c>
      <c r="AB13" s="437">
        <f t="shared" si="9"/>
        <v>33.560766235146986</v>
      </c>
      <c r="AC13" s="443">
        <f>(AC30+AC29+AC31)</f>
        <v>111138.3333367</v>
      </c>
      <c r="AD13" s="437">
        <f t="shared" si="10"/>
        <v>26.608806688621534</v>
      </c>
      <c r="AE13" s="441">
        <f t="shared" si="1"/>
        <v>31.962742272725574</v>
      </c>
      <c r="AF13" s="443">
        <f>(AF30+AF29+AF31)</f>
        <v>57833</v>
      </c>
      <c r="AG13" s="437">
        <f t="shared" si="11"/>
        <v>17.435753650977414</v>
      </c>
      <c r="AH13" s="443">
        <f>(AH30+AH29+AH31)</f>
        <v>106125</v>
      </c>
      <c r="AI13" s="437">
        <f t="shared" si="12"/>
        <v>30.255644156562447</v>
      </c>
      <c r="AJ13" s="443">
        <f>(AJ30+AJ29+AJ31)</f>
        <v>46821.666669999999</v>
      </c>
      <c r="AK13" s="437">
        <f t="shared" si="13"/>
        <v>17.522619792894645</v>
      </c>
      <c r="AL13" s="441">
        <f t="shared" si="2"/>
        <v>21.738005866811502</v>
      </c>
      <c r="AM13" s="443">
        <f>(AM30+AM29+AM31)</f>
        <v>245518</v>
      </c>
      <c r="AN13" s="437">
        <f t="shared" si="14"/>
        <v>19.006957352443667</v>
      </c>
      <c r="AO13" s="443">
        <f>(AO30+AO29+AO31)</f>
        <v>389145</v>
      </c>
      <c r="AP13" s="437">
        <f t="shared" si="15"/>
        <v>20.050845248148821</v>
      </c>
      <c r="AQ13" s="443">
        <f>(AQ30+AQ29+AQ31)</f>
        <v>313946.66667000001</v>
      </c>
      <c r="AR13" s="437">
        <f t="shared" si="16"/>
        <v>27.780801149471056</v>
      </c>
      <c r="AS13" s="439">
        <f t="shared" si="3"/>
        <v>22.279534583354515</v>
      </c>
      <c r="AT13" s="438">
        <f t="shared" si="4"/>
        <v>24.817024324959799</v>
      </c>
    </row>
    <row r="14" spans="4:46">
      <c r="Q14" s="442" t="s">
        <v>543</v>
      </c>
      <c r="R14" s="440">
        <f>(R27+R28)</f>
        <v>229049</v>
      </c>
      <c r="S14" s="437">
        <f t="shared" si="5"/>
        <v>38.988457459756006</v>
      </c>
      <c r="T14" s="440">
        <f>(T27+T28)</f>
        <v>163284</v>
      </c>
      <c r="U14" s="437">
        <f t="shared" si="6"/>
        <v>30.306247447937935</v>
      </c>
      <c r="V14" s="440">
        <f>(V27+V28)</f>
        <v>97576.666666999998</v>
      </c>
      <c r="W14" s="437">
        <f t="shared" si="7"/>
        <v>20.381676891343446</v>
      </c>
      <c r="X14" s="441">
        <f t="shared" si="0"/>
        <v>29.892127266345796</v>
      </c>
      <c r="Y14" s="440">
        <f>(Y27+Y28)</f>
        <v>175441</v>
      </c>
      <c r="Z14" s="437">
        <f t="shared" si="8"/>
        <v>22.121671018935206</v>
      </c>
      <c r="AA14" s="440">
        <f>(AA27+AA28)</f>
        <v>229923</v>
      </c>
      <c r="AB14" s="437">
        <f t="shared" si="9"/>
        <v>25.200990401783514</v>
      </c>
      <c r="AC14" s="440">
        <f>(AC27+AC28)</f>
        <v>87741.666666999998</v>
      </c>
      <c r="AD14" s="437">
        <f t="shared" si="10"/>
        <v>21.007162666427245</v>
      </c>
      <c r="AE14" s="441">
        <f t="shared" si="1"/>
        <v>22.776608029048656</v>
      </c>
      <c r="AF14" s="440">
        <f>(AF27+AF28)</f>
        <v>170901</v>
      </c>
      <c r="AG14" s="437">
        <f t="shared" si="11"/>
        <v>51.524004196664379</v>
      </c>
      <c r="AH14" s="440">
        <f>(AH27+AH28)</f>
        <v>103299</v>
      </c>
      <c r="AI14" s="437">
        <f t="shared" si="12"/>
        <v>29.449967356690166</v>
      </c>
      <c r="AJ14" s="440">
        <f>(AJ27+AJ28)</f>
        <v>85206.666662999996</v>
      </c>
      <c r="AK14" s="437">
        <f t="shared" si="13"/>
        <v>31.887887167252352</v>
      </c>
      <c r="AL14" s="441">
        <f t="shared" si="2"/>
        <v>37.620619573535635</v>
      </c>
      <c r="AM14" s="440">
        <f>(AM27+AM28)</f>
        <v>441202</v>
      </c>
      <c r="AN14" s="437">
        <f t="shared" si="14"/>
        <v>34.155978778797689</v>
      </c>
      <c r="AO14" s="440">
        <f>(AO27+AO28)</f>
        <v>458105</v>
      </c>
      <c r="AP14" s="437">
        <f t="shared" si="15"/>
        <v>23.604035674114318</v>
      </c>
      <c r="AQ14" s="440">
        <f>(AQ27+AQ28)</f>
        <v>248786.6667</v>
      </c>
      <c r="AR14" s="437">
        <f t="shared" si="16"/>
        <v>22.014863191706819</v>
      </c>
      <c r="AS14" s="439">
        <f t="shared" si="3"/>
        <v>26.59162588153961</v>
      </c>
      <c r="AT14" s="438">
        <f t="shared" si="4"/>
        <v>29.220245187617426</v>
      </c>
    </row>
    <row r="15" spans="4:46" s="434" customFormat="1" ht="15.75" thickBot="1">
      <c r="H15" s="434" t="s">
        <v>577</v>
      </c>
      <c r="Q15" s="429"/>
      <c r="S15" s="437">
        <f>(SUM(S6:S14))</f>
        <v>100</v>
      </c>
      <c r="U15" s="437">
        <f>(SUM(U6:U14))</f>
        <v>100</v>
      </c>
      <c r="W15" s="437">
        <f>(SUM(W6:W14))</f>
        <v>99.999930374561103</v>
      </c>
      <c r="X15" s="436">
        <f>(SUM(X6:X14))</f>
        <v>99.999976791520368</v>
      </c>
      <c r="Z15" s="437">
        <f>(SUM(Z6:Z14))</f>
        <v>99.999949563281049</v>
      </c>
      <c r="AB15" s="437">
        <f>(SUM(AB6:AB14))</f>
        <v>100</v>
      </c>
      <c r="AD15" s="437">
        <f>(SUM(AD6:AD14))</f>
        <v>100.00000000088586</v>
      </c>
      <c r="AE15" s="436">
        <f>(SUM(AE6:AE14))</f>
        <v>99.999983188055651</v>
      </c>
      <c r="AG15" s="437">
        <f>(SUM(AG6:AG14))</f>
        <v>100</v>
      </c>
      <c r="AI15" s="437">
        <f>(SUM(AI6:AI14))</f>
        <v>100</v>
      </c>
      <c r="AK15" s="437">
        <f>(SUM(AK6:AK14))</f>
        <v>99.999875255139273</v>
      </c>
      <c r="AL15" s="436">
        <f>(SUM(AL6:AL14))</f>
        <v>99.999958418379762</v>
      </c>
      <c r="AN15" s="437">
        <f>(SUM(AN6:AN14))</f>
        <v>99.999990710111348</v>
      </c>
      <c r="AP15" s="437">
        <f>(SUM(AP6:AP14))</f>
        <v>100</v>
      </c>
      <c r="AR15" s="437">
        <f>(SUM(AR6:AR14))</f>
        <v>100.00000001150357</v>
      </c>
      <c r="AS15" s="436">
        <f>(SUM(AS6:AS14))</f>
        <v>99.999996907204974</v>
      </c>
      <c r="AT15" s="435">
        <f t="shared" si="4"/>
        <v>99.999978826290175</v>
      </c>
    </row>
    <row r="16" spans="4:46" ht="15.75" thickBot="1">
      <c r="D16" s="116">
        <v>587479</v>
      </c>
      <c r="E16" s="117">
        <v>538780</v>
      </c>
      <c r="F16" s="117">
        <v>478747</v>
      </c>
      <c r="G16" s="117">
        <v>793073</v>
      </c>
      <c r="H16" s="117">
        <v>912357</v>
      </c>
      <c r="I16" s="117">
        <v>417675</v>
      </c>
      <c r="J16" s="117">
        <v>331692</v>
      </c>
      <c r="K16" s="117">
        <v>350761</v>
      </c>
      <c r="L16" s="117">
        <v>267207</v>
      </c>
      <c r="M16" s="117">
        <v>1291727</v>
      </c>
      <c r="N16" s="117">
        <v>1940791</v>
      </c>
      <c r="O16" s="118">
        <v>1130085</v>
      </c>
      <c r="Q16" s="433" t="s">
        <v>542</v>
      </c>
      <c r="R16" s="431">
        <f>SUM(R6:R14)</f>
        <v>587479</v>
      </c>
      <c r="S16" s="431"/>
      <c r="T16" s="431">
        <f>SUM(T6:T14)</f>
        <v>538780</v>
      </c>
      <c r="U16" s="431"/>
      <c r="V16" s="431">
        <f>SUM(V6:V14)</f>
        <v>478746.66667030001</v>
      </c>
      <c r="W16" s="431"/>
      <c r="X16" s="432"/>
      <c r="Y16" s="431">
        <f>SUM(Y6:Y14)</f>
        <v>793072.6</v>
      </c>
      <c r="Z16" s="431"/>
      <c r="AA16" s="431">
        <f>SUM(AA6:AA14)</f>
        <v>912357</v>
      </c>
      <c r="AB16" s="431"/>
      <c r="AC16" s="431">
        <f>SUM(AC6:AC14)</f>
        <v>417675.00000369997</v>
      </c>
      <c r="AD16" s="431"/>
      <c r="AE16" s="431"/>
      <c r="AF16" s="431">
        <f>SUM(AF6:AF14)</f>
        <v>331692</v>
      </c>
      <c r="AG16" s="431"/>
      <c r="AH16" s="431">
        <f>SUM(AH6:AH14)</f>
        <v>350761</v>
      </c>
      <c r="AI16" s="431"/>
      <c r="AJ16" s="431">
        <f>SUM(AJ6:AJ14)</f>
        <v>267206.66667300003</v>
      </c>
      <c r="AK16" s="431"/>
      <c r="AL16" s="431"/>
      <c r="AM16" s="431">
        <f>SUM(AM6:AM14)</f>
        <v>1291726.8799999999</v>
      </c>
      <c r="AN16" s="431"/>
      <c r="AO16" s="431">
        <f>SUM(AO6:AO14)</f>
        <v>1940791</v>
      </c>
      <c r="AP16" s="431"/>
      <c r="AQ16" s="431">
        <f>SUM(AQ6:AQ14)</f>
        <v>1130085.0001299998</v>
      </c>
      <c r="AR16" s="430"/>
    </row>
    <row r="17" spans="4:44" ht="15.75" thickBot="1">
      <c r="D17" s="119">
        <v>587479</v>
      </c>
      <c r="E17" s="54">
        <v>538780</v>
      </c>
      <c r="F17" s="54">
        <v>478747</v>
      </c>
      <c r="G17" s="54">
        <v>793073</v>
      </c>
      <c r="H17" s="54">
        <v>912357</v>
      </c>
      <c r="I17" s="54">
        <v>417675</v>
      </c>
      <c r="J17" s="54">
        <v>331692</v>
      </c>
      <c r="K17" s="54">
        <v>350761</v>
      </c>
      <c r="L17" s="54">
        <v>267207</v>
      </c>
      <c r="M17" s="54">
        <v>1291727</v>
      </c>
      <c r="N17" s="54">
        <v>1940791</v>
      </c>
      <c r="O17" s="120">
        <v>1130085</v>
      </c>
      <c r="Q17" s="429"/>
      <c r="R17" s="427"/>
      <c r="S17" s="427"/>
      <c r="T17" s="427"/>
      <c r="U17" s="427"/>
      <c r="V17" s="427"/>
      <c r="W17" s="427"/>
      <c r="X17" s="428"/>
      <c r="Y17" s="427"/>
      <c r="Z17" s="427"/>
      <c r="AA17" s="427"/>
      <c r="AB17" s="427"/>
      <c r="AC17" s="427"/>
      <c r="AD17" s="427"/>
      <c r="AE17" s="427"/>
      <c r="AF17" s="427"/>
      <c r="AG17" s="427"/>
      <c r="AH17" s="427"/>
      <c r="AI17" s="427"/>
      <c r="AJ17" s="427"/>
      <c r="AK17" s="427"/>
      <c r="AL17" s="427"/>
      <c r="AM17" s="427"/>
      <c r="AN17" s="427"/>
      <c r="AO17" s="427"/>
      <c r="AP17" s="427"/>
      <c r="AQ17" s="427"/>
      <c r="AR17" s="426"/>
    </row>
    <row r="18" spans="4:44" ht="15.75" thickBot="1">
      <c r="D18" s="119">
        <v>587479</v>
      </c>
      <c r="E18" s="54">
        <v>538780</v>
      </c>
      <c r="F18" s="54">
        <v>478747</v>
      </c>
      <c r="G18" s="54">
        <v>793073</v>
      </c>
      <c r="H18" s="54">
        <v>912357</v>
      </c>
      <c r="I18" s="54">
        <v>417675</v>
      </c>
      <c r="J18" s="54">
        <v>331692</v>
      </c>
      <c r="K18" s="54">
        <v>350761</v>
      </c>
      <c r="L18" s="54">
        <v>267207</v>
      </c>
      <c r="M18" s="54">
        <v>1291727</v>
      </c>
      <c r="N18" s="54">
        <v>1940791</v>
      </c>
      <c r="O18" s="120">
        <v>1130085</v>
      </c>
      <c r="Q18" s="425" t="s">
        <v>541</v>
      </c>
      <c r="R18" s="423">
        <v>189954</v>
      </c>
      <c r="S18" s="423"/>
      <c r="T18" s="423">
        <v>129359</v>
      </c>
      <c r="U18" s="423"/>
      <c r="V18" s="422">
        <v>83280</v>
      </c>
      <c r="W18" s="422"/>
      <c r="X18" s="424"/>
      <c r="Y18" s="423">
        <v>221288</v>
      </c>
      <c r="Z18" s="423"/>
      <c r="AA18" s="423">
        <v>213121</v>
      </c>
      <c r="AB18" s="423"/>
      <c r="AC18" s="422">
        <v>67826</v>
      </c>
      <c r="AD18" s="422"/>
      <c r="AE18" s="422"/>
      <c r="AF18" s="423">
        <v>98358</v>
      </c>
      <c r="AG18" s="423"/>
      <c r="AH18" s="423">
        <v>97176</v>
      </c>
      <c r="AI18" s="423"/>
      <c r="AJ18" s="422">
        <v>32925</v>
      </c>
      <c r="AK18" s="422"/>
      <c r="AL18" s="422"/>
      <c r="AM18" s="423">
        <v>434626</v>
      </c>
      <c r="AN18" s="423"/>
      <c r="AO18" s="423">
        <v>568391</v>
      </c>
      <c r="AP18" s="423"/>
      <c r="AQ18" s="422">
        <v>264113</v>
      </c>
      <c r="AR18" s="421"/>
    </row>
    <row r="19" spans="4:44" ht="0.75" customHeight="1">
      <c r="D19" s="119">
        <v>587479</v>
      </c>
      <c r="E19" s="54">
        <v>538780</v>
      </c>
      <c r="F19" s="54">
        <v>478747</v>
      </c>
      <c r="G19" s="54">
        <v>793073</v>
      </c>
      <c r="H19" s="54">
        <v>912357</v>
      </c>
      <c r="I19" s="54">
        <v>417675</v>
      </c>
      <c r="J19" s="54">
        <v>331692</v>
      </c>
      <c r="K19" s="54">
        <v>350761</v>
      </c>
      <c r="L19" s="54">
        <v>267207</v>
      </c>
      <c r="M19" s="54">
        <v>1291727</v>
      </c>
      <c r="N19" s="54">
        <v>1940791</v>
      </c>
      <c r="O19" s="120">
        <v>1130085</v>
      </c>
      <c r="Q19" s="420"/>
      <c r="X19" s="111"/>
      <c r="AR19" s="413"/>
    </row>
    <row r="20" spans="4:44" ht="15.75" thickBot="1">
      <c r="D20" s="119">
        <v>587479</v>
      </c>
      <c r="E20" s="54">
        <v>538780</v>
      </c>
      <c r="F20" s="54">
        <v>478747</v>
      </c>
      <c r="G20" s="54">
        <v>793073</v>
      </c>
      <c r="H20" s="54">
        <v>912357</v>
      </c>
      <c r="I20" s="54">
        <v>417675</v>
      </c>
      <c r="J20" s="54">
        <v>331692</v>
      </c>
      <c r="K20" s="54">
        <v>350761</v>
      </c>
      <c r="L20" s="54">
        <v>267207</v>
      </c>
      <c r="M20" s="54">
        <v>1291727</v>
      </c>
      <c r="N20" s="54">
        <v>1940791</v>
      </c>
      <c r="O20" s="120">
        <v>1130085</v>
      </c>
      <c r="Q20" s="420"/>
      <c r="X20" s="111"/>
      <c r="AR20" s="413"/>
    </row>
    <row r="21" spans="4:44" ht="15.75" thickBot="1">
      <c r="D21" s="119">
        <v>587479</v>
      </c>
      <c r="E21" s="54">
        <v>538780</v>
      </c>
      <c r="F21" s="54">
        <v>478747</v>
      </c>
      <c r="G21" s="54">
        <v>793073</v>
      </c>
      <c r="H21" s="54">
        <v>912357</v>
      </c>
      <c r="I21" s="54">
        <v>417675</v>
      </c>
      <c r="J21" s="54">
        <v>331692</v>
      </c>
      <c r="K21" s="54">
        <v>350761</v>
      </c>
      <c r="L21" s="54">
        <v>267207</v>
      </c>
      <c r="M21" s="54">
        <v>1291727</v>
      </c>
      <c r="N21" s="54">
        <v>1940791</v>
      </c>
      <c r="O21" s="120">
        <v>1130085</v>
      </c>
      <c r="Q21" s="419" t="s">
        <v>540</v>
      </c>
      <c r="R21" s="417">
        <f>(R16/R18)</f>
        <v>3.0927435063225834</v>
      </c>
      <c r="S21" s="417"/>
      <c r="T21" s="417">
        <f>(T16/T18)</f>
        <v>4.1649981833502112</v>
      </c>
      <c r="U21" s="417"/>
      <c r="V21" s="417">
        <f>(V16/V18)</f>
        <v>5.7486391290862153</v>
      </c>
      <c r="W21" s="417"/>
      <c r="X21" s="418"/>
      <c r="Y21" s="417">
        <f>(Y16/Y18)</f>
        <v>3.5838933878023207</v>
      </c>
      <c r="Z21" s="417"/>
      <c r="AA21" s="417">
        <f>(AA16/AA18)</f>
        <v>4.2809343049253714</v>
      </c>
      <c r="AB21" s="417"/>
      <c r="AC21" s="417">
        <f>(AC16/AC18)</f>
        <v>6.1580367411272956</v>
      </c>
      <c r="AD21" s="417"/>
      <c r="AE21" s="417"/>
      <c r="AF21" s="417">
        <f>(AF16/AF18)</f>
        <v>3.3722930519124015</v>
      </c>
      <c r="AG21" s="417"/>
      <c r="AH21" s="417">
        <f>(AH16/AH18)</f>
        <v>3.6095435086852721</v>
      </c>
      <c r="AI21" s="417"/>
      <c r="AJ21" s="417">
        <f>(AJ16/AJ18)</f>
        <v>8.1156162998633263</v>
      </c>
      <c r="AK21" s="417"/>
      <c r="AL21" s="417"/>
      <c r="AM21" s="417">
        <f>(AM16/AM18)</f>
        <v>2.9720423536557865</v>
      </c>
      <c r="AN21" s="417"/>
      <c r="AO21" s="417">
        <f>(AO16/AO18)</f>
        <v>3.4145350647705541</v>
      </c>
      <c r="AP21" s="417"/>
      <c r="AQ21" s="417">
        <f>(AQ16/AQ18)</f>
        <v>4.2787935471938141</v>
      </c>
      <c r="AR21" s="416"/>
    </row>
    <row r="22" spans="4:44" ht="15.75" thickBot="1">
      <c r="D22" s="119">
        <v>587479</v>
      </c>
      <c r="E22" s="54">
        <v>538780</v>
      </c>
      <c r="F22" s="54">
        <v>478747</v>
      </c>
      <c r="G22" s="54">
        <v>793073</v>
      </c>
      <c r="H22" s="54">
        <v>912357</v>
      </c>
      <c r="I22" s="54">
        <v>417675</v>
      </c>
      <c r="J22" s="54">
        <v>331692</v>
      </c>
      <c r="K22" s="54">
        <v>350761</v>
      </c>
      <c r="L22" s="54">
        <v>267207</v>
      </c>
      <c r="M22" s="54">
        <v>1291727</v>
      </c>
      <c r="N22" s="54">
        <v>1940791</v>
      </c>
      <c r="O22" s="120">
        <v>1130085</v>
      </c>
      <c r="Q22" s="414"/>
      <c r="X22" s="111"/>
      <c r="AR22" s="413"/>
    </row>
    <row r="23" spans="4:44" ht="15.75" thickBot="1">
      <c r="D23" s="119">
        <v>587479</v>
      </c>
      <c r="E23" s="54">
        <v>538780</v>
      </c>
      <c r="F23" s="54">
        <v>478747</v>
      </c>
      <c r="G23" s="54">
        <v>793073</v>
      </c>
      <c r="H23" s="54">
        <v>912357</v>
      </c>
      <c r="I23" s="54">
        <v>417675</v>
      </c>
      <c r="J23" s="54">
        <v>331692</v>
      </c>
      <c r="K23" s="54">
        <v>350761</v>
      </c>
      <c r="L23" s="54">
        <v>267207</v>
      </c>
      <c r="M23" s="54">
        <v>1291727</v>
      </c>
      <c r="N23" s="54">
        <v>1940791</v>
      </c>
      <c r="O23" s="120">
        <v>1130085</v>
      </c>
      <c r="Q23" s="415" t="s">
        <v>539</v>
      </c>
      <c r="R23" s="235">
        <f>(R18/(4*5*11.5))</f>
        <v>825.88695652173908</v>
      </c>
      <c r="S23" s="235"/>
      <c r="T23" s="235">
        <f>(T18/(4*5*11.5))</f>
        <v>562.4304347826087</v>
      </c>
      <c r="U23" s="235"/>
      <c r="V23" s="235">
        <f>(V18/(4*5*11.5))</f>
        <v>362.08695652173913</v>
      </c>
      <c r="W23" s="235"/>
      <c r="X23" s="301"/>
      <c r="Y23" s="235">
        <f>(Y18/(4*5*11.5))</f>
        <v>962.12173913043478</v>
      </c>
      <c r="Z23" s="235"/>
      <c r="AA23" s="235">
        <f>(AA18/(4*5*11.5))</f>
        <v>926.61304347826092</v>
      </c>
      <c r="AB23" s="235"/>
      <c r="AC23" s="235">
        <f>(AC18/(4*5*11.5))</f>
        <v>294.89565217391305</v>
      </c>
      <c r="AD23" s="235"/>
      <c r="AE23" s="235"/>
      <c r="AF23" s="235">
        <f>(AF18/(4*5*11.5))</f>
        <v>427.64347826086959</v>
      </c>
      <c r="AG23" s="235"/>
      <c r="AH23" s="235">
        <f>(AH18/(4*5*11.5))</f>
        <v>422.50434782608698</v>
      </c>
      <c r="AI23" s="235"/>
      <c r="AJ23" s="235">
        <f>(AJ18/(4*5*11.5))</f>
        <v>143.15217391304347</v>
      </c>
      <c r="AK23" s="235"/>
      <c r="AL23" s="235"/>
      <c r="AM23" s="235">
        <f>(AM18/(4*5*11.5))</f>
        <v>1889.6782608695653</v>
      </c>
      <c r="AN23" s="235"/>
      <c r="AO23" s="235">
        <f>(AO18/(4*5*11.5))</f>
        <v>2471.2652173913043</v>
      </c>
      <c r="AP23" s="235"/>
      <c r="AQ23" s="235">
        <f>(AQ18/(4*5*11.5))</f>
        <v>1148.3173913043479</v>
      </c>
      <c r="AR23" s="413"/>
    </row>
    <row r="24" spans="4:44" ht="15.75" thickBot="1">
      <c r="D24" s="119">
        <v>587479</v>
      </c>
      <c r="E24" s="54">
        <v>538780</v>
      </c>
      <c r="F24" s="54">
        <v>478747</v>
      </c>
      <c r="G24" s="54">
        <v>793073</v>
      </c>
      <c r="H24" s="54">
        <v>912357</v>
      </c>
      <c r="I24" s="54">
        <v>417675</v>
      </c>
      <c r="J24" s="54">
        <v>331692</v>
      </c>
      <c r="K24" s="54">
        <v>350761</v>
      </c>
      <c r="L24" s="54">
        <v>267207</v>
      </c>
      <c r="M24" s="54">
        <v>1291727</v>
      </c>
      <c r="N24" s="54">
        <v>1940791</v>
      </c>
      <c r="O24" s="120">
        <v>1130085</v>
      </c>
      <c r="Q24" s="414"/>
      <c r="X24" s="111"/>
      <c r="AR24" s="413"/>
    </row>
    <row r="25" spans="4:44" ht="15.75" thickBot="1">
      <c r="D25" s="121">
        <v>587479</v>
      </c>
      <c r="E25" s="122">
        <v>538780</v>
      </c>
      <c r="F25" s="122">
        <v>478747</v>
      </c>
      <c r="G25" s="122">
        <v>793073</v>
      </c>
      <c r="H25" s="122">
        <v>912357</v>
      </c>
      <c r="I25" s="122">
        <v>417675</v>
      </c>
      <c r="J25" s="122">
        <v>331692</v>
      </c>
      <c r="K25" s="122">
        <v>350761</v>
      </c>
      <c r="L25" s="122">
        <v>267207</v>
      </c>
      <c r="M25" s="122">
        <v>1291727</v>
      </c>
      <c r="N25" s="122">
        <v>1940791</v>
      </c>
      <c r="O25" s="123">
        <v>1130085</v>
      </c>
      <c r="Q25" s="415" t="s">
        <v>538</v>
      </c>
      <c r="R25" s="235">
        <f>(R23*R21)</f>
        <v>2554.2565217391302</v>
      </c>
      <c r="S25" s="235"/>
      <c r="T25" s="235">
        <f>(T23*T21)</f>
        <v>2342.5217391304345</v>
      </c>
      <c r="U25" s="235"/>
      <c r="V25" s="235">
        <f>(V23*V21)</f>
        <v>2081.5072463926085</v>
      </c>
      <c r="W25" s="235"/>
      <c r="X25" s="301"/>
      <c r="Y25" s="235">
        <f>(Y23*Y21)</f>
        <v>3448.1417391304344</v>
      </c>
      <c r="Z25" s="235"/>
      <c r="AA25" s="235">
        <f>(AA23*AA21)</f>
        <v>3966.769565217392</v>
      </c>
      <c r="AB25" s="235"/>
      <c r="AC25" s="235">
        <f>(AC23*AC21)</f>
        <v>1815.9782608856519</v>
      </c>
      <c r="AD25" s="235"/>
      <c r="AE25" s="235"/>
      <c r="AF25" s="235">
        <f>(AF23*AF21)</f>
        <v>1442.1391304347826</v>
      </c>
      <c r="AG25" s="235"/>
      <c r="AH25" s="235">
        <f>(AH23*AH21)</f>
        <v>1525.0478260869565</v>
      </c>
      <c r="AI25" s="235"/>
      <c r="AJ25" s="235">
        <f>(AJ23*AJ21)</f>
        <v>1161.7681159695653</v>
      </c>
      <c r="AK25" s="235"/>
      <c r="AL25" s="235"/>
      <c r="AM25" s="235">
        <f>(AM23*AM21)</f>
        <v>5616.2038260869558</v>
      </c>
      <c r="AN25" s="235"/>
      <c r="AO25" s="235">
        <f>(AO23*AO21)</f>
        <v>8438.2217391304348</v>
      </c>
      <c r="AP25" s="235"/>
      <c r="AQ25" s="235">
        <f>(AQ23*AQ21)</f>
        <v>4913.4130440434774</v>
      </c>
      <c r="AR25" s="413"/>
    </row>
    <row r="26" spans="4:44">
      <c r="Q26" s="414"/>
      <c r="X26" s="111"/>
      <c r="AR26" s="413"/>
    </row>
    <row r="27" spans="4:44" ht="15.75">
      <c r="Q27" s="412" t="s">
        <v>537</v>
      </c>
      <c r="R27" s="411">
        <v>60773</v>
      </c>
      <c r="S27" s="407"/>
      <c r="T27" s="407">
        <v>77620</v>
      </c>
      <c r="U27" s="407"/>
      <c r="V27" s="408">
        <v>90590</v>
      </c>
      <c r="W27" s="406"/>
      <c r="X27" s="410"/>
      <c r="Y27" s="411">
        <v>175441</v>
      </c>
      <c r="Z27" s="407"/>
      <c r="AA27" s="407">
        <v>221379</v>
      </c>
      <c r="AB27" s="407"/>
      <c r="AC27" s="408">
        <v>85075</v>
      </c>
      <c r="AD27" s="408"/>
      <c r="AE27" s="408"/>
      <c r="AF27" s="407">
        <v>170901</v>
      </c>
      <c r="AG27" s="407"/>
      <c r="AH27" s="407">
        <v>94219</v>
      </c>
      <c r="AI27" s="407"/>
      <c r="AJ27" s="408">
        <v>82818.333329999994</v>
      </c>
      <c r="AK27" s="408"/>
      <c r="AL27" s="408"/>
      <c r="AM27" s="407">
        <v>441202</v>
      </c>
      <c r="AN27" s="407"/>
      <c r="AO27" s="407">
        <v>448200</v>
      </c>
      <c r="AP27" s="407"/>
      <c r="AQ27" s="406">
        <v>248786.6667</v>
      </c>
      <c r="AR27" s="405"/>
    </row>
    <row r="28" spans="4:44" ht="15.75">
      <c r="Q28" s="412" t="s">
        <v>536</v>
      </c>
      <c r="R28" s="411">
        <v>168276</v>
      </c>
      <c r="S28" s="407"/>
      <c r="T28" s="407">
        <v>85664</v>
      </c>
      <c r="U28" s="407"/>
      <c r="V28" s="408">
        <v>6986.6666670000004</v>
      </c>
      <c r="W28" s="406"/>
      <c r="X28" s="410"/>
      <c r="Y28" s="409">
        <v>0</v>
      </c>
      <c r="Z28" s="408"/>
      <c r="AA28" s="407">
        <v>8544</v>
      </c>
      <c r="AB28" s="407"/>
      <c r="AC28" s="408">
        <v>2666.666667</v>
      </c>
      <c r="AD28" s="408"/>
      <c r="AE28" s="408"/>
      <c r="AF28" s="408">
        <v>0</v>
      </c>
      <c r="AG28" s="408"/>
      <c r="AH28" s="407">
        <v>9080</v>
      </c>
      <c r="AI28" s="407"/>
      <c r="AJ28" s="408">
        <v>2388.333333</v>
      </c>
      <c r="AK28" s="408"/>
      <c r="AL28" s="408"/>
      <c r="AM28" s="408">
        <v>0</v>
      </c>
      <c r="AN28" s="408"/>
      <c r="AO28" s="407">
        <v>9905</v>
      </c>
      <c r="AP28" s="407"/>
      <c r="AQ28" s="406">
        <v>0</v>
      </c>
      <c r="AR28" s="405"/>
    </row>
    <row r="29" spans="4:44" ht="15.75">
      <c r="Q29" s="404" t="s">
        <v>535</v>
      </c>
      <c r="R29" s="402">
        <v>32532</v>
      </c>
      <c r="S29" s="400"/>
      <c r="T29" s="400">
        <v>57376</v>
      </c>
      <c r="U29" s="400"/>
      <c r="V29" s="401">
        <v>91626.666670000006</v>
      </c>
      <c r="W29" s="399"/>
      <c r="X29" s="403"/>
      <c r="Y29" s="402">
        <v>146173</v>
      </c>
      <c r="Z29" s="400"/>
      <c r="AA29" s="400">
        <v>187269</v>
      </c>
      <c r="AB29" s="400"/>
      <c r="AC29" s="401">
        <v>47700</v>
      </c>
      <c r="AD29" s="401"/>
      <c r="AE29" s="401"/>
      <c r="AF29" s="400">
        <v>32594</v>
      </c>
      <c r="AG29" s="400"/>
      <c r="AH29" s="400">
        <v>82859</v>
      </c>
      <c r="AI29" s="400"/>
      <c r="AJ29" s="401">
        <v>34596.666669999999</v>
      </c>
      <c r="AK29" s="401"/>
      <c r="AL29" s="401"/>
      <c r="AM29" s="400">
        <v>175361</v>
      </c>
      <c r="AN29" s="400"/>
      <c r="AO29" s="400">
        <v>337452</v>
      </c>
      <c r="AP29" s="400"/>
      <c r="AQ29" s="399">
        <v>288100</v>
      </c>
      <c r="AR29" s="398"/>
    </row>
    <row r="30" spans="4:44" ht="15.75">
      <c r="Q30" s="404" t="s">
        <v>534</v>
      </c>
      <c r="R30" s="402">
        <v>9391</v>
      </c>
      <c r="S30" s="400"/>
      <c r="T30" s="401">
        <v>0</v>
      </c>
      <c r="U30" s="401"/>
      <c r="V30" s="401">
        <v>958.33333330000005</v>
      </c>
      <c r="W30" s="399"/>
      <c r="X30" s="403"/>
      <c r="Y30" s="402">
        <v>26420</v>
      </c>
      <c r="Z30" s="400"/>
      <c r="AA30" s="400">
        <v>4941</v>
      </c>
      <c r="AB30" s="400"/>
      <c r="AC30" s="401">
        <v>226.66666670000001</v>
      </c>
      <c r="AD30" s="401"/>
      <c r="AE30" s="401"/>
      <c r="AF30" s="400">
        <v>2860</v>
      </c>
      <c r="AG30" s="400"/>
      <c r="AH30" s="400">
        <v>1253</v>
      </c>
      <c r="AI30" s="400"/>
      <c r="AJ30" s="401">
        <v>0</v>
      </c>
      <c r="AK30" s="401"/>
      <c r="AL30" s="401"/>
      <c r="AM30" s="400">
        <v>26564</v>
      </c>
      <c r="AN30" s="400"/>
      <c r="AO30" s="400">
        <v>8946</v>
      </c>
      <c r="AP30" s="400"/>
      <c r="AQ30" s="399">
        <v>2535</v>
      </c>
      <c r="AR30" s="398"/>
    </row>
    <row r="31" spans="4:44" ht="16.5" thickBot="1">
      <c r="Q31" s="397" t="s">
        <v>533</v>
      </c>
      <c r="R31" s="395">
        <v>69211</v>
      </c>
      <c r="S31" s="393"/>
      <c r="T31" s="393">
        <v>68793</v>
      </c>
      <c r="U31" s="393"/>
      <c r="V31" s="394">
        <v>39208.333330000001</v>
      </c>
      <c r="W31" s="392"/>
      <c r="X31" s="396"/>
      <c r="Y31" s="395">
        <v>110682</v>
      </c>
      <c r="Z31" s="393"/>
      <c r="AA31" s="393">
        <v>113984</v>
      </c>
      <c r="AB31" s="393"/>
      <c r="AC31" s="394">
        <v>63211.666669999999</v>
      </c>
      <c r="AD31" s="394"/>
      <c r="AE31" s="394"/>
      <c r="AF31" s="393">
        <v>22379</v>
      </c>
      <c r="AG31" s="393"/>
      <c r="AH31" s="393">
        <v>22013</v>
      </c>
      <c r="AI31" s="393"/>
      <c r="AJ31" s="394">
        <v>12225</v>
      </c>
      <c r="AK31" s="394"/>
      <c r="AL31" s="394"/>
      <c r="AM31" s="393">
        <v>43593</v>
      </c>
      <c r="AN31" s="393"/>
      <c r="AO31" s="393">
        <v>42747</v>
      </c>
      <c r="AP31" s="393"/>
      <c r="AQ31" s="392">
        <v>23311.666669999999</v>
      </c>
      <c r="AR31" s="391"/>
    </row>
    <row r="35" spans="17:25">
      <c r="R35" s="593">
        <v>3.09</v>
      </c>
      <c r="S35" s="590"/>
      <c r="T35" s="590"/>
      <c r="U35" s="590"/>
      <c r="V35" s="590"/>
      <c r="W35" s="596">
        <v>189954</v>
      </c>
      <c r="X35" s="590"/>
      <c r="Y35" s="599">
        <v>586957.86</v>
      </c>
    </row>
    <row r="36" spans="17:25">
      <c r="R36" s="594">
        <v>4.16</v>
      </c>
      <c r="S36" s="590"/>
      <c r="T36" s="590"/>
      <c r="U36" s="590"/>
      <c r="V36" s="590"/>
      <c r="W36" s="597">
        <v>129359</v>
      </c>
      <c r="X36" s="590"/>
      <c r="Y36" s="600">
        <v>538133.43999999994</v>
      </c>
    </row>
    <row r="37" spans="17:25">
      <c r="R37" s="593">
        <v>5.75</v>
      </c>
      <c r="S37" s="590"/>
      <c r="T37" s="590"/>
      <c r="U37" s="590"/>
      <c r="V37" s="590"/>
      <c r="W37" s="596">
        <v>83280</v>
      </c>
      <c r="X37" s="590"/>
      <c r="Y37" s="599">
        <v>478860</v>
      </c>
    </row>
    <row r="38" spans="17:25">
      <c r="R38" s="594">
        <v>3.58</v>
      </c>
      <c r="S38" s="590"/>
      <c r="T38" s="590"/>
      <c r="U38" s="590"/>
      <c r="V38" s="590"/>
      <c r="W38" s="597">
        <v>221288</v>
      </c>
      <c r="X38" s="590"/>
      <c r="Y38" s="600">
        <v>792211.04</v>
      </c>
    </row>
    <row r="39" spans="17:25">
      <c r="R39" s="593">
        <v>4.3</v>
      </c>
      <c r="S39" s="590"/>
      <c r="T39" s="590"/>
      <c r="U39" s="590"/>
      <c r="V39" s="590"/>
      <c r="W39" s="596">
        <v>213121</v>
      </c>
      <c r="X39" s="590"/>
      <c r="Y39" s="599">
        <v>916420.3</v>
      </c>
    </row>
    <row r="40" spans="17:25">
      <c r="R40" s="594">
        <v>6.16</v>
      </c>
      <c r="S40" s="590"/>
      <c r="T40" s="590"/>
      <c r="U40" s="590"/>
      <c r="V40" s="590"/>
      <c r="W40" s="597">
        <v>67826</v>
      </c>
      <c r="X40" s="590"/>
      <c r="Y40" s="600">
        <v>417808.16</v>
      </c>
    </row>
    <row r="41" spans="17:25">
      <c r="R41" s="593">
        <v>3.37</v>
      </c>
      <c r="S41" s="590"/>
      <c r="T41" s="590"/>
      <c r="U41" s="590"/>
      <c r="V41" s="590"/>
      <c r="W41" s="596">
        <v>98358</v>
      </c>
      <c r="X41" s="590"/>
      <c r="Y41" s="599">
        <v>331466.46000000002</v>
      </c>
    </row>
    <row r="42" spans="17:25">
      <c r="R42" s="594">
        <v>3.61</v>
      </c>
      <c r="S42" s="590"/>
      <c r="T42" s="590"/>
      <c r="U42" s="590"/>
      <c r="V42" s="590"/>
      <c r="W42" s="597">
        <v>97176</v>
      </c>
      <c r="X42" s="590"/>
      <c r="Y42" s="600">
        <v>350805.36</v>
      </c>
    </row>
    <row r="43" spans="17:25">
      <c r="R43" s="593">
        <v>8.1199999999999992</v>
      </c>
      <c r="S43" s="590"/>
      <c r="T43" s="590"/>
      <c r="U43" s="590"/>
      <c r="V43" s="590"/>
      <c r="W43" s="596">
        <v>32925</v>
      </c>
      <c r="X43" s="590"/>
      <c r="Y43" s="599">
        <v>267351</v>
      </c>
    </row>
    <row r="44" spans="17:25">
      <c r="R44" s="594">
        <v>2.97</v>
      </c>
      <c r="S44" s="590"/>
      <c r="T44" s="590"/>
      <c r="U44" s="590"/>
      <c r="V44" s="590"/>
      <c r="W44" s="597">
        <v>434626</v>
      </c>
      <c r="X44" s="590"/>
      <c r="Y44" s="600">
        <v>1290839.22</v>
      </c>
    </row>
    <row r="45" spans="17:25">
      <c r="Q45" s="590"/>
      <c r="R45" s="593">
        <v>3.41</v>
      </c>
      <c r="S45" s="590"/>
      <c r="T45" s="590"/>
      <c r="U45" s="590"/>
      <c r="V45" s="590"/>
      <c r="W45" s="596">
        <v>568391</v>
      </c>
      <c r="X45" s="590"/>
      <c r="Y45" s="599">
        <v>1938213.31</v>
      </c>
    </row>
    <row r="46" spans="17:25">
      <c r="Q46" s="590"/>
      <c r="R46" s="594">
        <v>4.28</v>
      </c>
      <c r="S46" s="590"/>
      <c r="T46" s="590"/>
      <c r="U46" s="590"/>
      <c r="V46" s="590"/>
      <c r="W46" s="597">
        <v>264113</v>
      </c>
      <c r="X46" s="590"/>
      <c r="Y46" s="600">
        <v>1130403.6399999999</v>
      </c>
    </row>
    <row r="47" spans="17:25">
      <c r="Q47" s="598" t="s">
        <v>635</v>
      </c>
      <c r="R47" s="592">
        <v>52.8</v>
      </c>
      <c r="S47" s="590"/>
      <c r="T47" s="590"/>
      <c r="U47" s="590"/>
      <c r="V47" s="598" t="s">
        <v>636</v>
      </c>
      <c r="W47" s="595">
        <v>2400417</v>
      </c>
      <c r="X47" s="601" t="s">
        <v>637</v>
      </c>
      <c r="Y47" s="595">
        <v>9039469.790000001</v>
      </c>
    </row>
    <row r="48" spans="17:25">
      <c r="Q48" s="598" t="s">
        <v>638</v>
      </c>
      <c r="R48" s="592">
        <v>4.3999999999999995</v>
      </c>
      <c r="S48" s="590"/>
      <c r="T48" s="590"/>
      <c r="U48" s="590"/>
      <c r="V48" s="590"/>
      <c r="W48" s="590"/>
      <c r="X48" s="590"/>
      <c r="Y48" s="590"/>
    </row>
    <row r="49" spans="17:25">
      <c r="R49" s="589"/>
      <c r="S49" s="589"/>
      <c r="T49" s="589"/>
      <c r="U49" s="589"/>
      <c r="V49" s="589"/>
      <c r="W49" s="589"/>
      <c r="X49" s="589"/>
      <c r="Y49" s="589"/>
    </row>
    <row r="50" spans="17:25">
      <c r="Q50" s="590"/>
      <c r="R50" s="590"/>
      <c r="S50" s="590"/>
      <c r="T50" s="590"/>
      <c r="U50" s="590"/>
      <c r="V50" s="591" t="s">
        <v>639</v>
      </c>
      <c r="W50" s="591">
        <v>3.7657914395707084</v>
      </c>
      <c r="X50" s="590"/>
      <c r="Y50" s="590"/>
    </row>
  </sheetData>
  <mergeCells count="5">
    <mergeCell ref="R4:V4"/>
    <mergeCell ref="Y4:AC4"/>
    <mergeCell ref="AF4:AJ4"/>
    <mergeCell ref="AM4:AQ4"/>
    <mergeCell ref="Q3:V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O1:AE20"/>
  <sheetViews>
    <sheetView topLeftCell="A13" zoomScale="70" zoomScaleNormal="70" workbookViewId="0">
      <selection activeCell="O18" sqref="O18:S20"/>
    </sheetView>
  </sheetViews>
  <sheetFormatPr defaultRowHeight="15"/>
  <cols>
    <col min="2" max="2" width="16.5703125" customWidth="1"/>
    <col min="3" max="3" width="9.85546875" customWidth="1"/>
    <col min="4" max="4" width="15.85546875" customWidth="1"/>
    <col min="5" max="6" width="10.85546875" customWidth="1"/>
    <col min="14" max="14" width="41.42578125" customWidth="1"/>
    <col min="15" max="15" width="29.42578125" customWidth="1"/>
    <col min="16" max="16" width="14.28515625" customWidth="1"/>
    <col min="17" max="17" width="13.28515625" customWidth="1"/>
    <col min="18" max="18" width="11.85546875" customWidth="1"/>
    <col min="19" max="19" width="17.28515625" customWidth="1"/>
    <col min="23" max="23" width="20.140625" customWidth="1"/>
    <col min="27" max="27" width="18.28515625" customWidth="1"/>
    <col min="31" max="31" width="16.5703125" customWidth="1"/>
  </cols>
  <sheetData>
    <row r="1" spans="15:31">
      <c r="O1" s="60"/>
      <c r="P1" s="60"/>
      <c r="Q1" s="60"/>
      <c r="R1" s="60"/>
      <c r="S1" s="60"/>
      <c r="T1" s="60"/>
      <c r="U1" s="60"/>
      <c r="V1" s="60"/>
      <c r="W1" s="60"/>
      <c r="X1" s="60"/>
      <c r="Y1" s="60"/>
      <c r="Z1" s="60"/>
      <c r="AA1" s="60"/>
      <c r="AB1" s="60"/>
      <c r="AC1" s="60"/>
      <c r="AD1" s="60"/>
      <c r="AE1" s="60"/>
    </row>
    <row r="2" spans="15:31">
      <c r="O2" s="60"/>
      <c r="P2" s="60"/>
      <c r="Q2" s="60"/>
      <c r="R2" s="60"/>
      <c r="S2" s="60"/>
      <c r="T2" s="60"/>
      <c r="U2" s="60"/>
      <c r="V2" s="60"/>
      <c r="W2" s="60"/>
      <c r="X2" s="60"/>
      <c r="Y2" s="60"/>
      <c r="Z2" s="60"/>
      <c r="AA2" s="60"/>
      <c r="AB2" s="60"/>
      <c r="AC2" s="60"/>
      <c r="AD2" s="60"/>
      <c r="AE2" s="60"/>
    </row>
    <row r="3" spans="15:31" ht="28.5">
      <c r="O3" s="575" t="s">
        <v>631</v>
      </c>
      <c r="P3" s="575"/>
      <c r="Q3" s="575"/>
      <c r="R3" s="575"/>
      <c r="S3" s="518"/>
      <c r="T3" s="60"/>
      <c r="U3" s="60"/>
      <c r="V3" s="60"/>
      <c r="W3" s="60"/>
      <c r="X3" s="519"/>
      <c r="Y3" s="60"/>
      <c r="Z3" s="60"/>
      <c r="AA3" s="60"/>
      <c r="AB3" s="60"/>
      <c r="AC3" s="60"/>
      <c r="AD3" s="60"/>
      <c r="AE3" s="60"/>
    </row>
    <row r="4" spans="15:31" ht="16.5" thickBot="1">
      <c r="O4" s="520"/>
      <c r="P4" s="576" t="s">
        <v>561</v>
      </c>
      <c r="Q4" s="577"/>
      <c r="R4" s="576"/>
      <c r="S4" s="521"/>
      <c r="T4" s="576" t="s">
        <v>560</v>
      </c>
      <c r="U4" s="577"/>
      <c r="V4" s="576"/>
      <c r="W4" s="521"/>
      <c r="X4" s="576" t="s">
        <v>559</v>
      </c>
      <c r="Y4" s="577"/>
      <c r="Z4" s="576"/>
      <c r="AA4" s="521"/>
      <c r="AB4" s="576" t="s">
        <v>558</v>
      </c>
      <c r="AC4" s="577"/>
      <c r="AD4" s="576"/>
      <c r="AE4" s="521"/>
    </row>
    <row r="5" spans="15:31" ht="15.75">
      <c r="O5" s="522" t="s">
        <v>557</v>
      </c>
      <c r="P5" s="523">
        <v>2020</v>
      </c>
      <c r="Q5" s="524">
        <v>2021</v>
      </c>
      <c r="R5" s="525">
        <v>2022</v>
      </c>
      <c r="S5" s="526" t="s">
        <v>630</v>
      </c>
      <c r="T5" s="527">
        <v>2020</v>
      </c>
      <c r="U5" s="528">
        <v>2021</v>
      </c>
      <c r="V5" s="529">
        <v>2022</v>
      </c>
      <c r="W5" s="526" t="s">
        <v>630</v>
      </c>
      <c r="X5" s="530">
        <v>2020</v>
      </c>
      <c r="Y5" s="531">
        <v>2021</v>
      </c>
      <c r="Z5" s="532">
        <v>2022</v>
      </c>
      <c r="AA5" s="526" t="s">
        <v>630</v>
      </c>
      <c r="AB5" s="533">
        <v>2020</v>
      </c>
      <c r="AC5" s="534">
        <v>2021</v>
      </c>
      <c r="AD5" s="535">
        <v>2022</v>
      </c>
      <c r="AE5" s="526" t="s">
        <v>630</v>
      </c>
    </row>
    <row r="6" spans="15:31" ht="15.75" thickBot="1">
      <c r="O6" s="536" t="s">
        <v>551</v>
      </c>
      <c r="P6" s="537">
        <v>83222</v>
      </c>
      <c r="Q6" s="537">
        <v>70044</v>
      </c>
      <c r="R6" s="538">
        <v>75996.666670000006</v>
      </c>
      <c r="S6" s="539"/>
      <c r="T6" s="540">
        <v>89537</v>
      </c>
      <c r="U6" s="540">
        <v>96358</v>
      </c>
      <c r="V6" s="541">
        <v>62741.666669999999</v>
      </c>
      <c r="W6" s="542"/>
      <c r="X6" s="543">
        <v>29650</v>
      </c>
      <c r="Y6" s="543">
        <v>52738</v>
      </c>
      <c r="Z6" s="544">
        <v>69941.666670000006</v>
      </c>
      <c r="AA6" s="545"/>
      <c r="AB6" s="546">
        <v>146946</v>
      </c>
      <c r="AC6" s="546">
        <v>346756</v>
      </c>
      <c r="AD6" s="547">
        <v>214421.6667</v>
      </c>
      <c r="AE6" s="548"/>
    </row>
    <row r="7" spans="15:31" ht="15.75" thickBot="1">
      <c r="O7" s="549" t="s">
        <v>550</v>
      </c>
      <c r="P7" s="550">
        <v>58868</v>
      </c>
      <c r="Q7" s="550">
        <v>45550</v>
      </c>
      <c r="R7" s="551">
        <v>41806.666669999999</v>
      </c>
      <c r="S7" s="552"/>
      <c r="T7" s="550">
        <v>73564</v>
      </c>
      <c r="U7" s="550">
        <v>92730</v>
      </c>
      <c r="V7" s="551">
        <v>42083.333330000001</v>
      </c>
      <c r="W7" s="552"/>
      <c r="X7" s="550">
        <v>20796</v>
      </c>
      <c r="Y7" s="550">
        <v>33994</v>
      </c>
      <c r="Z7" s="551">
        <v>22915</v>
      </c>
      <c r="AA7" s="552"/>
      <c r="AB7" s="550">
        <v>145255</v>
      </c>
      <c r="AC7" s="550">
        <v>246637</v>
      </c>
      <c r="AD7" s="551">
        <v>153651.6667</v>
      </c>
      <c r="AE7" s="553"/>
    </row>
    <row r="8" spans="15:31" ht="15.75" thickBot="1">
      <c r="O8" s="554" t="s">
        <v>629</v>
      </c>
      <c r="P8" s="555">
        <f>SUM(P6:P7)</f>
        <v>142090</v>
      </c>
      <c r="Q8" s="555">
        <f t="shared" ref="Q8:AD8" si="0">SUM(Q6:Q7)</f>
        <v>115594</v>
      </c>
      <c r="R8" s="555">
        <f t="shared" si="0"/>
        <v>117803.33334000001</v>
      </c>
      <c r="S8" s="556"/>
      <c r="T8" s="555">
        <f t="shared" si="0"/>
        <v>163101</v>
      </c>
      <c r="U8" s="555">
        <f t="shared" si="0"/>
        <v>189088</v>
      </c>
      <c r="V8" s="555">
        <f t="shared" si="0"/>
        <v>104825</v>
      </c>
      <c r="W8" s="556"/>
      <c r="X8" s="555">
        <f t="shared" si="0"/>
        <v>50446</v>
      </c>
      <c r="Y8" s="555">
        <f t="shared" si="0"/>
        <v>86732</v>
      </c>
      <c r="Z8" s="555">
        <f t="shared" si="0"/>
        <v>92856.666670000006</v>
      </c>
      <c r="AA8" s="556"/>
      <c r="AB8" s="555">
        <f t="shared" si="0"/>
        <v>292201</v>
      </c>
      <c r="AC8" s="555">
        <f t="shared" si="0"/>
        <v>593393</v>
      </c>
      <c r="AD8" s="555">
        <f t="shared" si="0"/>
        <v>368073.3334</v>
      </c>
      <c r="AE8" s="557"/>
    </row>
    <row r="9" spans="15:31" ht="15.75" thickBot="1">
      <c r="O9" s="558" t="s">
        <v>541</v>
      </c>
      <c r="P9" s="559">
        <v>189954</v>
      </c>
      <c r="Q9" s="559">
        <v>129359</v>
      </c>
      <c r="R9" s="560">
        <v>83280</v>
      </c>
      <c r="S9" s="561">
        <f>((P9+Q9+R9)/3)</f>
        <v>134197.66666666666</v>
      </c>
      <c r="T9" s="559">
        <v>221288</v>
      </c>
      <c r="U9" s="559">
        <v>213121</v>
      </c>
      <c r="V9" s="560">
        <v>67826</v>
      </c>
      <c r="W9" s="561">
        <f>((T9+U9+V9)/3)</f>
        <v>167411.66666666666</v>
      </c>
      <c r="X9" s="559">
        <v>98358</v>
      </c>
      <c r="Y9" s="559">
        <v>97176</v>
      </c>
      <c r="Z9" s="560">
        <v>32925</v>
      </c>
      <c r="AA9" s="561">
        <f>((X9+Y9+Z9)/3)</f>
        <v>76153</v>
      </c>
      <c r="AB9" s="559">
        <v>434626</v>
      </c>
      <c r="AC9" s="559">
        <v>568391</v>
      </c>
      <c r="AD9" s="560">
        <v>264113</v>
      </c>
      <c r="AE9" s="561">
        <f>((AB9+AC9+AD9)/3)</f>
        <v>422376.66666666669</v>
      </c>
    </row>
    <row r="10" spans="15:31" ht="15.75" thickBot="1">
      <c r="O10" s="562" t="s">
        <v>628</v>
      </c>
      <c r="P10" s="563">
        <f>(P8/P9)</f>
        <v>0.74802320561820235</v>
      </c>
      <c r="Q10" s="563">
        <f>(Q8/Q9)</f>
        <v>0.89359070493742221</v>
      </c>
      <c r="R10" s="564">
        <f>(R8/R9)</f>
        <v>1.41454530907781</v>
      </c>
      <c r="S10" s="561">
        <f>((P10+Q10+R10)/3)</f>
        <v>1.0187197398778116</v>
      </c>
      <c r="T10" s="563">
        <f>(T8/T9)</f>
        <v>0.73705307111095042</v>
      </c>
      <c r="U10" s="563">
        <f>(U8/U9)</f>
        <v>0.887233074169134</v>
      </c>
      <c r="V10" s="564">
        <f>(V8/V9)</f>
        <v>1.5454987762804824</v>
      </c>
      <c r="W10" s="561">
        <f>((T10+U10+V10)/3)</f>
        <v>1.0565949738535223</v>
      </c>
      <c r="X10" s="566">
        <f>(X8/X9)</f>
        <v>0.51288151446755725</v>
      </c>
      <c r="Y10" s="563">
        <f>(Y8/Y9)</f>
        <v>0.8925249032682967</v>
      </c>
      <c r="Z10" s="565">
        <f>(Z8/Z9)</f>
        <v>2.8202480385725135</v>
      </c>
      <c r="AA10" s="561">
        <f>((X10+Y10+Z10)/3)</f>
        <v>1.4085514854361225</v>
      </c>
      <c r="AB10" s="563">
        <f>(AB8/AB9)</f>
        <v>0.6723044640679573</v>
      </c>
      <c r="AC10" s="563">
        <f>(AC8/AC9)</f>
        <v>1.0439873256261976</v>
      </c>
      <c r="AD10" s="564">
        <f>(AD8/AD9)</f>
        <v>1.3936206600962466</v>
      </c>
      <c r="AE10" s="561">
        <f>((AB10+AC10+AD10)/3)</f>
        <v>1.0366374832634673</v>
      </c>
    </row>
    <row r="18" spans="15:19">
      <c r="O18" s="95">
        <v>2020</v>
      </c>
      <c r="P18" s="95">
        <v>0.74802320561820235</v>
      </c>
      <c r="Q18" s="95">
        <v>0.73705307111095042</v>
      </c>
      <c r="R18" s="567">
        <v>0.51288151446755725</v>
      </c>
      <c r="S18" s="95">
        <v>0.6723044640679573</v>
      </c>
    </row>
    <row r="19" spans="15:19">
      <c r="O19" s="95">
        <v>2021</v>
      </c>
      <c r="P19" s="95">
        <v>0.89359070493742221</v>
      </c>
      <c r="Q19" s="95">
        <v>0.887233074169134</v>
      </c>
      <c r="R19" s="95">
        <v>0.8925249032682967</v>
      </c>
      <c r="S19" s="95">
        <v>1.0439873256261976</v>
      </c>
    </row>
    <row r="20" spans="15:19">
      <c r="O20" s="95">
        <v>2023</v>
      </c>
      <c r="P20" s="95">
        <v>1.41454530907781</v>
      </c>
      <c r="Q20" s="95">
        <v>1.5454987762804824</v>
      </c>
      <c r="R20" s="568">
        <v>2.8202480385725135</v>
      </c>
      <c r="S20" s="95">
        <v>1.3936206600962466</v>
      </c>
    </row>
  </sheetData>
  <mergeCells count="5">
    <mergeCell ref="O3:R3"/>
    <mergeCell ref="P4:R4"/>
    <mergeCell ref="T4:V4"/>
    <mergeCell ref="X4:Z4"/>
    <mergeCell ref="AB4:AD4"/>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dimension ref="F5:J61"/>
  <sheetViews>
    <sheetView topLeftCell="A67" zoomScale="40" zoomScaleNormal="40" workbookViewId="0">
      <selection activeCell="AU60" sqref="AU60"/>
    </sheetView>
  </sheetViews>
  <sheetFormatPr defaultRowHeight="15"/>
  <cols>
    <col min="6" max="6" width="30.7109375" style="96" customWidth="1"/>
    <col min="7" max="7" width="21" style="96" customWidth="1"/>
    <col min="8" max="9" width="30.7109375" style="96" customWidth="1"/>
    <col min="10" max="10" width="14.42578125" style="96" customWidth="1"/>
    <col min="11" max="11" width="16" customWidth="1"/>
    <col min="12" max="12" width="19.85546875" customWidth="1"/>
    <col min="26" max="30" width="9.140625" customWidth="1"/>
  </cols>
  <sheetData>
    <row r="5" spans="6:10" ht="15.75">
      <c r="F5" s="188"/>
      <c r="G5" s="189"/>
      <c r="H5" s="189"/>
      <c r="I5" s="189"/>
    </row>
    <row r="6" spans="6:10" ht="15.75">
      <c r="F6" s="188"/>
      <c r="G6" s="39"/>
      <c r="H6" s="189"/>
      <c r="I6" s="189"/>
    </row>
    <row r="7" spans="6:10" ht="15.75">
      <c r="F7" s="145"/>
      <c r="G7" s="189"/>
      <c r="H7" s="189"/>
      <c r="I7" s="189"/>
    </row>
    <row r="8" spans="6:10" ht="22.5">
      <c r="F8" s="578" t="s">
        <v>523</v>
      </c>
      <c r="G8" s="578"/>
      <c r="H8" s="578"/>
      <c r="I8" s="384"/>
    </row>
    <row r="9" spans="6:10" ht="30" customHeight="1" thickBot="1"/>
    <row r="10" spans="6:10" ht="30" customHeight="1">
      <c r="F10" s="190" t="s">
        <v>413</v>
      </c>
      <c r="G10" s="191" t="s">
        <v>414</v>
      </c>
      <c r="H10" s="191" t="s">
        <v>415</v>
      </c>
      <c r="I10" s="192" t="s">
        <v>446</v>
      </c>
      <c r="J10"/>
    </row>
    <row r="11" spans="6:10" ht="30" customHeight="1">
      <c r="F11" s="169" t="s">
        <v>416</v>
      </c>
      <c r="G11" s="167">
        <v>4</v>
      </c>
      <c r="H11" s="167">
        <f t="shared" ref="H11:H17" si="0">(G11*(100/36))</f>
        <v>11.111111111111111</v>
      </c>
      <c r="I11" s="206">
        <f t="shared" ref="I11:I17" si="1">(ROUND(H11,1))</f>
        <v>11.1</v>
      </c>
      <c r="J11"/>
    </row>
    <row r="12" spans="6:10" ht="30" customHeight="1">
      <c r="F12" s="169" t="s">
        <v>417</v>
      </c>
      <c r="G12" s="167">
        <v>4</v>
      </c>
      <c r="H12" s="167">
        <f t="shared" si="0"/>
        <v>11.111111111111111</v>
      </c>
      <c r="I12" s="206">
        <f t="shared" si="1"/>
        <v>11.1</v>
      </c>
      <c r="J12"/>
    </row>
    <row r="13" spans="6:10" ht="30" customHeight="1">
      <c r="F13" s="169" t="s">
        <v>444</v>
      </c>
      <c r="G13" s="167">
        <v>8</v>
      </c>
      <c r="H13" s="167">
        <f t="shared" si="0"/>
        <v>22.222222222222221</v>
      </c>
      <c r="I13" s="206">
        <f t="shared" si="1"/>
        <v>22.2</v>
      </c>
      <c r="J13"/>
    </row>
    <row r="14" spans="6:10" ht="30" customHeight="1">
      <c r="F14" s="169" t="s">
        <v>443</v>
      </c>
      <c r="G14" s="167">
        <v>4</v>
      </c>
      <c r="H14" s="167">
        <f t="shared" si="0"/>
        <v>11.111111111111111</v>
      </c>
      <c r="I14" s="206">
        <f t="shared" si="1"/>
        <v>11.1</v>
      </c>
      <c r="J14"/>
    </row>
    <row r="15" spans="6:10" ht="30" customHeight="1">
      <c r="F15" s="169" t="s">
        <v>418</v>
      </c>
      <c r="G15" s="167">
        <v>4</v>
      </c>
      <c r="H15" s="167">
        <f t="shared" si="0"/>
        <v>11.111111111111111</v>
      </c>
      <c r="I15" s="206">
        <f t="shared" si="1"/>
        <v>11.1</v>
      </c>
      <c r="J15"/>
    </row>
    <row r="16" spans="6:10" ht="30" customHeight="1">
      <c r="F16" s="207" t="s">
        <v>419</v>
      </c>
      <c r="G16" s="208">
        <v>12</v>
      </c>
      <c r="H16" s="208">
        <f t="shared" si="0"/>
        <v>33.333333333333329</v>
      </c>
      <c r="I16" s="209">
        <f t="shared" si="1"/>
        <v>33.299999999999997</v>
      </c>
      <c r="J16"/>
    </row>
    <row r="17" spans="6:10" ht="30" customHeight="1" thickBot="1">
      <c r="F17" s="195" t="s">
        <v>420</v>
      </c>
      <c r="G17" s="196">
        <f>(SUM(G11:G16))</f>
        <v>36</v>
      </c>
      <c r="H17" s="197">
        <f t="shared" si="0"/>
        <v>100</v>
      </c>
      <c r="I17" s="204">
        <f t="shared" si="1"/>
        <v>100</v>
      </c>
      <c r="J17"/>
    </row>
    <row r="18" spans="6:10" ht="15" customHeight="1">
      <c r="J18"/>
    </row>
    <row r="19" spans="6:10" ht="23.25">
      <c r="G19" s="380" t="s">
        <v>524</v>
      </c>
      <c r="J19"/>
    </row>
    <row r="20" spans="6:10" ht="15" customHeight="1" thickBot="1">
      <c r="J20"/>
    </row>
    <row r="21" spans="6:10" ht="15" customHeight="1">
      <c r="F21" s="211" t="s">
        <v>448</v>
      </c>
      <c r="G21" s="212">
        <f>SUM(G11:G15)</f>
        <v>24</v>
      </c>
      <c r="H21" s="213">
        <f t="shared" ref="H21:H22" si="2">(G21*(100/36))</f>
        <v>66.666666666666657</v>
      </c>
      <c r="I21" s="214">
        <f t="shared" ref="I21:I22" si="3">(ROUND(H21,1))</f>
        <v>66.7</v>
      </c>
      <c r="J21"/>
    </row>
    <row r="22" spans="6:10" ht="15" customHeight="1" thickBot="1">
      <c r="F22" s="215" t="s">
        <v>449</v>
      </c>
      <c r="G22" s="201">
        <f>(G16)</f>
        <v>12</v>
      </c>
      <c r="H22" s="216">
        <f t="shared" si="2"/>
        <v>33.333333333333329</v>
      </c>
      <c r="I22" s="217">
        <f t="shared" si="3"/>
        <v>33.299999999999997</v>
      </c>
      <c r="J22"/>
    </row>
    <row r="23" spans="6:10" ht="15" customHeight="1">
      <c r="J23"/>
    </row>
    <row r="24" spans="6:10" ht="15" customHeight="1">
      <c r="J24"/>
    </row>
    <row r="25" spans="6:10" ht="15" customHeight="1">
      <c r="J25"/>
    </row>
    <row r="26" spans="6:10" ht="23.25">
      <c r="F26" s="382"/>
      <c r="G26" s="383" t="s">
        <v>525</v>
      </c>
      <c r="H26" s="382"/>
      <c r="I26" s="382"/>
      <c r="J26"/>
    </row>
    <row r="27" spans="6:10" ht="15" customHeight="1" thickBot="1">
      <c r="J27"/>
    </row>
    <row r="28" spans="6:10" ht="30" customHeight="1">
      <c r="F28" s="190" t="s">
        <v>442</v>
      </c>
      <c r="G28" s="191" t="s">
        <v>414</v>
      </c>
      <c r="H28" s="191" t="s">
        <v>415</v>
      </c>
      <c r="I28" s="198" t="s">
        <v>447</v>
      </c>
      <c r="J28"/>
    </row>
    <row r="29" spans="6:10" ht="30" customHeight="1">
      <c r="F29" s="193" t="s">
        <v>579</v>
      </c>
      <c r="G29" s="194">
        <v>4</v>
      </c>
      <c r="H29" s="194">
        <f t="shared" ref="H29:H45" si="4">(G29*(100/36))</f>
        <v>11.111111111111111</v>
      </c>
      <c r="I29" s="203">
        <f t="shared" ref="I29:I45" si="5">(ROUND(H29,1))</f>
        <v>11.1</v>
      </c>
      <c r="J29"/>
    </row>
    <row r="30" spans="6:10" ht="30" customHeight="1">
      <c r="F30" s="193" t="s">
        <v>417</v>
      </c>
      <c r="G30" s="194">
        <v>4</v>
      </c>
      <c r="H30" s="194">
        <f t="shared" si="4"/>
        <v>11.111111111111111</v>
      </c>
      <c r="I30" s="203">
        <f t="shared" si="5"/>
        <v>11.1</v>
      </c>
      <c r="J30"/>
    </row>
    <row r="31" spans="6:10" ht="30" customHeight="1">
      <c r="F31" s="193" t="s">
        <v>580</v>
      </c>
      <c r="G31" s="194">
        <v>3</v>
      </c>
      <c r="H31" s="194">
        <f t="shared" si="4"/>
        <v>8.3333333333333321</v>
      </c>
      <c r="I31" s="203">
        <f t="shared" si="5"/>
        <v>8.3000000000000007</v>
      </c>
      <c r="J31"/>
    </row>
    <row r="32" spans="6:10" ht="30" customHeight="1">
      <c r="F32" s="193" t="s">
        <v>581</v>
      </c>
      <c r="G32" s="194">
        <v>3</v>
      </c>
      <c r="H32" s="194">
        <f t="shared" si="4"/>
        <v>8.3333333333333321</v>
      </c>
      <c r="I32" s="203">
        <f t="shared" si="5"/>
        <v>8.3000000000000007</v>
      </c>
      <c r="J32"/>
    </row>
    <row r="33" spans="6:10" ht="30" customHeight="1">
      <c r="F33" s="193" t="s">
        <v>582</v>
      </c>
      <c r="G33" s="194">
        <v>2</v>
      </c>
      <c r="H33" s="194">
        <f t="shared" si="4"/>
        <v>5.5555555555555554</v>
      </c>
      <c r="I33" s="203">
        <f t="shared" si="5"/>
        <v>5.6</v>
      </c>
      <c r="J33"/>
    </row>
    <row r="34" spans="6:10" ht="30" customHeight="1">
      <c r="F34" s="193" t="s">
        <v>529</v>
      </c>
      <c r="G34" s="194">
        <v>4</v>
      </c>
      <c r="H34" s="194">
        <f t="shared" si="4"/>
        <v>11.111111111111111</v>
      </c>
      <c r="I34" s="203">
        <f t="shared" si="5"/>
        <v>11.1</v>
      </c>
      <c r="J34"/>
    </row>
    <row r="35" spans="6:10" ht="30" customHeight="1">
      <c r="F35" s="193" t="s">
        <v>530</v>
      </c>
      <c r="G35" s="194">
        <v>4</v>
      </c>
      <c r="H35" s="194">
        <f t="shared" si="4"/>
        <v>11.111111111111111</v>
      </c>
      <c r="I35" s="203">
        <f t="shared" si="5"/>
        <v>11.1</v>
      </c>
      <c r="J35"/>
    </row>
    <row r="36" spans="6:10" ht="30" customHeight="1">
      <c r="F36" s="199" t="s">
        <v>583</v>
      </c>
      <c r="G36" s="172">
        <v>2</v>
      </c>
      <c r="H36" s="194">
        <f t="shared" si="4"/>
        <v>5.5555555555555554</v>
      </c>
      <c r="I36" s="203">
        <f t="shared" si="5"/>
        <v>5.6</v>
      </c>
      <c r="J36"/>
    </row>
    <row r="37" spans="6:10" ht="30" customHeight="1">
      <c r="F37" s="199" t="s">
        <v>162</v>
      </c>
      <c r="G37" s="172">
        <v>2</v>
      </c>
      <c r="H37" s="194">
        <f t="shared" si="4"/>
        <v>5.5555555555555554</v>
      </c>
      <c r="I37" s="203">
        <f t="shared" si="5"/>
        <v>5.6</v>
      </c>
      <c r="J37"/>
    </row>
    <row r="38" spans="6:10" ht="30" customHeight="1">
      <c r="F38" s="199" t="s">
        <v>165</v>
      </c>
      <c r="G38" s="172">
        <v>2</v>
      </c>
      <c r="H38" s="194">
        <f t="shared" si="4"/>
        <v>5.5555555555555554</v>
      </c>
      <c r="I38" s="203">
        <f t="shared" si="5"/>
        <v>5.6</v>
      </c>
      <c r="J38"/>
    </row>
    <row r="39" spans="6:10" ht="30" customHeight="1">
      <c r="F39" s="199" t="s">
        <v>436</v>
      </c>
      <c r="G39" s="172">
        <v>0</v>
      </c>
      <c r="H39" s="194">
        <f t="shared" si="4"/>
        <v>0</v>
      </c>
      <c r="I39" s="203">
        <f t="shared" si="5"/>
        <v>0</v>
      </c>
      <c r="J39"/>
    </row>
    <row r="40" spans="6:10" ht="30" customHeight="1">
      <c r="F40" s="199" t="s">
        <v>437</v>
      </c>
      <c r="G40" s="172">
        <v>3</v>
      </c>
      <c r="H40" s="194">
        <f t="shared" si="4"/>
        <v>8.3333333333333321</v>
      </c>
      <c r="I40" s="203">
        <f t="shared" si="5"/>
        <v>8.3000000000000007</v>
      </c>
      <c r="J40"/>
    </row>
    <row r="41" spans="6:10" ht="30" customHeight="1">
      <c r="F41" s="199" t="s">
        <v>584</v>
      </c>
      <c r="G41" s="172">
        <v>0</v>
      </c>
      <c r="H41" s="194">
        <f t="shared" si="4"/>
        <v>0</v>
      </c>
      <c r="I41" s="203">
        <f t="shared" si="5"/>
        <v>0</v>
      </c>
      <c r="J41"/>
    </row>
    <row r="42" spans="6:10" ht="30" customHeight="1">
      <c r="F42" s="199" t="s">
        <v>586</v>
      </c>
      <c r="G42" s="172">
        <v>1</v>
      </c>
      <c r="H42" s="194">
        <f t="shared" si="4"/>
        <v>2.7777777777777777</v>
      </c>
      <c r="I42" s="203">
        <f t="shared" si="5"/>
        <v>2.8</v>
      </c>
      <c r="J42"/>
    </row>
    <row r="43" spans="6:10" ht="30" customHeight="1">
      <c r="F43" s="199" t="s">
        <v>585</v>
      </c>
      <c r="G43" s="172">
        <v>1</v>
      </c>
      <c r="H43" s="194">
        <f t="shared" si="4"/>
        <v>2.7777777777777777</v>
      </c>
      <c r="I43" s="203">
        <f t="shared" si="5"/>
        <v>2.8</v>
      </c>
      <c r="J43"/>
    </row>
    <row r="44" spans="6:10" ht="30" customHeight="1">
      <c r="F44" s="199" t="s">
        <v>445</v>
      </c>
      <c r="G44" s="172">
        <v>1</v>
      </c>
      <c r="H44" s="194">
        <f t="shared" si="4"/>
        <v>2.7777777777777777</v>
      </c>
      <c r="I44" s="203">
        <f t="shared" si="5"/>
        <v>2.8</v>
      </c>
      <c r="J44"/>
    </row>
    <row r="45" spans="6:10" ht="30" customHeight="1" thickBot="1">
      <c r="F45" s="200"/>
      <c r="G45" s="201">
        <f>SUM(G29:G44)</f>
        <v>36</v>
      </c>
      <c r="H45" s="197">
        <f t="shared" si="4"/>
        <v>100</v>
      </c>
      <c r="I45" s="204">
        <f t="shared" si="5"/>
        <v>100</v>
      </c>
      <c r="J45"/>
    </row>
    <row r="52" spans="6:10" ht="23.25">
      <c r="F52" s="386"/>
      <c r="G52" s="387" t="s">
        <v>526</v>
      </c>
      <c r="H52" s="386"/>
      <c r="I52" s="386"/>
      <c r="J52" s="386"/>
    </row>
    <row r="53" spans="6:10" ht="15.75" thickBot="1">
      <c r="F53" s="60"/>
      <c r="G53" s="60"/>
      <c r="H53" s="70"/>
      <c r="I53" s="70"/>
      <c r="J53" s="60"/>
    </row>
    <row r="54" spans="6:10">
      <c r="F54" s="223" t="s">
        <v>4</v>
      </c>
      <c r="G54" s="185" t="s">
        <v>396</v>
      </c>
      <c r="H54" s="224" t="s">
        <v>450</v>
      </c>
      <c r="I54" s="224" t="s">
        <v>451</v>
      </c>
      <c r="J54" s="225" t="s">
        <v>452</v>
      </c>
    </row>
    <row r="55" spans="6:10">
      <c r="F55" s="186" t="s">
        <v>527</v>
      </c>
      <c r="G55" s="93"/>
      <c r="H55" s="95">
        <v>1</v>
      </c>
      <c r="I55" s="95"/>
      <c r="J55" s="170">
        <v>3</v>
      </c>
    </row>
    <row r="56" spans="6:10">
      <c r="F56" s="186" t="s">
        <v>417</v>
      </c>
      <c r="G56" s="93"/>
      <c r="H56" s="95"/>
      <c r="I56" s="95">
        <v>1</v>
      </c>
      <c r="J56" s="170">
        <v>3</v>
      </c>
    </row>
    <row r="57" spans="6:10">
      <c r="F57" s="186" t="s">
        <v>528</v>
      </c>
      <c r="G57" s="93">
        <v>2</v>
      </c>
      <c r="H57" s="95">
        <v>1</v>
      </c>
      <c r="I57" s="95">
        <v>2</v>
      </c>
      <c r="J57" s="170">
        <v>3</v>
      </c>
    </row>
    <row r="58" spans="6:10">
      <c r="F58" s="186" t="s">
        <v>529</v>
      </c>
      <c r="G58" s="93"/>
      <c r="H58" s="95">
        <v>3</v>
      </c>
      <c r="I58" s="95"/>
      <c r="J58" s="170">
        <v>1</v>
      </c>
    </row>
    <row r="59" spans="6:10">
      <c r="F59" s="186" t="s">
        <v>530</v>
      </c>
      <c r="G59" s="93"/>
      <c r="H59" s="95"/>
      <c r="I59" s="95">
        <v>1</v>
      </c>
      <c r="J59" s="170">
        <v>3</v>
      </c>
    </row>
    <row r="60" spans="6:10" ht="15.75" thickBot="1">
      <c r="F60" s="220" t="s">
        <v>531</v>
      </c>
      <c r="G60" s="187">
        <v>2</v>
      </c>
      <c r="H60" s="221">
        <v>1</v>
      </c>
      <c r="I60" s="221"/>
      <c r="J60" s="171">
        <v>9</v>
      </c>
    </row>
    <row r="61" spans="6:10" ht="15.75" thickBot="1">
      <c r="F61" s="210"/>
      <c r="G61" s="210"/>
      <c r="H61" s="60"/>
      <c r="I61" s="60"/>
      <c r="J61" s="115">
        <f>SUM(G55:J60)</f>
        <v>36</v>
      </c>
    </row>
  </sheetData>
  <mergeCells count="1">
    <mergeCell ref="F8:H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2:U46"/>
  <sheetViews>
    <sheetView zoomScale="40" zoomScaleNormal="40" workbookViewId="0">
      <selection activeCell="K58" sqref="K58"/>
    </sheetView>
  </sheetViews>
  <sheetFormatPr defaultRowHeight="15"/>
  <cols>
    <col min="1" max="1" width="21.7109375" customWidth="1"/>
    <col min="2" max="2" width="16.28515625" style="60" customWidth="1"/>
    <col min="3" max="3" width="15.42578125" style="60" customWidth="1"/>
    <col min="4" max="4" width="8.42578125" style="60" customWidth="1"/>
    <col min="5" max="5" width="9.7109375" style="60" customWidth="1"/>
    <col min="8" max="8" width="23.7109375" customWidth="1"/>
    <col min="12" max="12" width="17.28515625" style="60" customWidth="1"/>
    <col min="13" max="13" width="27.28515625" style="60" customWidth="1"/>
    <col min="14" max="14" width="9.140625" style="60"/>
    <col min="15" max="15" width="13.7109375" style="60" customWidth="1"/>
    <col min="16" max="16" width="16.7109375" customWidth="1"/>
    <col min="18" max="18" width="60.7109375" bestFit="1" customWidth="1"/>
    <col min="19" max="19" width="16.5703125" bestFit="1" customWidth="1"/>
    <col min="20" max="20" width="3" customWidth="1"/>
    <col min="21" max="21" width="7.42578125" customWidth="1"/>
  </cols>
  <sheetData>
    <row r="2" spans="2:21" ht="23.25">
      <c r="B2" s="482"/>
      <c r="C2" s="483" t="s">
        <v>562</v>
      </c>
      <c r="D2" s="482"/>
      <c r="E2" s="482"/>
    </row>
    <row r="3" spans="2:21" ht="15.75" thickBot="1"/>
    <row r="4" spans="2:21" ht="32.25" thickBot="1">
      <c r="B4" s="22" t="s">
        <v>0</v>
      </c>
      <c r="C4" s="71" t="s">
        <v>1</v>
      </c>
      <c r="D4" s="71" t="s">
        <v>2</v>
      </c>
      <c r="E4" s="72" t="s">
        <v>3</v>
      </c>
      <c r="R4" s="513" t="s">
        <v>587</v>
      </c>
      <c r="S4" s="60"/>
      <c r="T4" s="60"/>
      <c r="U4" s="60"/>
    </row>
    <row r="5" spans="2:21" ht="16.5" thickBot="1">
      <c r="B5" s="22" t="s">
        <v>4</v>
      </c>
      <c r="C5" s="23" t="s">
        <v>5</v>
      </c>
      <c r="D5" s="23">
        <v>1</v>
      </c>
      <c r="E5" s="24">
        <v>0.25</v>
      </c>
      <c r="F5" s="70">
        <f>(D5/4)*100</f>
        <v>25</v>
      </c>
      <c r="R5" s="22" t="s">
        <v>65</v>
      </c>
      <c r="S5" s="23" t="s">
        <v>8</v>
      </c>
      <c r="T5" s="23">
        <v>4</v>
      </c>
      <c r="U5" s="24">
        <v>1</v>
      </c>
    </row>
    <row r="6" spans="2:21" ht="16.5" thickBot="1">
      <c r="B6" s="226"/>
      <c r="C6" s="26" t="s">
        <v>6</v>
      </c>
      <c r="D6" s="26">
        <v>3</v>
      </c>
      <c r="E6" s="27">
        <v>0.75</v>
      </c>
      <c r="F6" s="70">
        <f t="shared" ref="F6:F38" si="0">(D6/4)*100</f>
        <v>75</v>
      </c>
      <c r="R6" s="22" t="s">
        <v>348</v>
      </c>
      <c r="S6" s="23" t="s">
        <v>454</v>
      </c>
      <c r="T6" s="23">
        <v>2</v>
      </c>
      <c r="U6" s="24">
        <v>0.5</v>
      </c>
    </row>
    <row r="7" spans="2:21" ht="32.25" thickBot="1">
      <c r="B7" s="16" t="s">
        <v>65</v>
      </c>
      <c r="C7" s="90" t="s">
        <v>8</v>
      </c>
      <c r="D7" s="90">
        <v>4</v>
      </c>
      <c r="E7" s="18">
        <v>1</v>
      </c>
      <c r="F7" s="70">
        <f t="shared" si="0"/>
        <v>100</v>
      </c>
      <c r="R7" s="226"/>
      <c r="S7" s="26" t="s">
        <v>453</v>
      </c>
      <c r="T7" s="26">
        <v>2</v>
      </c>
      <c r="U7" s="27">
        <v>0.5</v>
      </c>
    </row>
    <row r="8" spans="2:21" ht="31.5">
      <c r="B8" s="22" t="s">
        <v>331</v>
      </c>
      <c r="C8" s="23" t="s">
        <v>332</v>
      </c>
      <c r="D8" s="23">
        <v>1</v>
      </c>
      <c r="E8" s="24">
        <v>0.25</v>
      </c>
      <c r="F8" s="70">
        <f t="shared" si="0"/>
        <v>25</v>
      </c>
      <c r="R8" s="22" t="s">
        <v>350</v>
      </c>
      <c r="S8" s="23" t="s">
        <v>20</v>
      </c>
      <c r="T8" s="23">
        <v>1</v>
      </c>
      <c r="U8" s="24">
        <v>0.25</v>
      </c>
    </row>
    <row r="9" spans="2:21" ht="15.75">
      <c r="B9" s="74"/>
      <c r="C9" s="90" t="s">
        <v>333</v>
      </c>
      <c r="D9" s="90">
        <v>2</v>
      </c>
      <c r="E9" s="18">
        <v>0.5</v>
      </c>
      <c r="F9" s="70">
        <f t="shared" si="0"/>
        <v>50</v>
      </c>
      <c r="R9" s="74"/>
      <c r="S9" s="90" t="s">
        <v>351</v>
      </c>
      <c r="T9" s="90">
        <v>1</v>
      </c>
      <c r="U9" s="18">
        <v>0.25</v>
      </c>
    </row>
    <row r="10" spans="2:21" ht="32.25" thickBot="1">
      <c r="B10" s="226"/>
      <c r="C10" s="26" t="s">
        <v>334</v>
      </c>
      <c r="D10" s="26">
        <v>3</v>
      </c>
      <c r="E10" s="27">
        <v>0.75</v>
      </c>
      <c r="F10" s="70">
        <f t="shared" si="0"/>
        <v>75</v>
      </c>
      <c r="R10" s="74"/>
      <c r="S10" s="90" t="s">
        <v>352</v>
      </c>
      <c r="T10" s="90">
        <v>1</v>
      </c>
      <c r="U10" s="18">
        <v>0.25</v>
      </c>
    </row>
    <row r="11" spans="2:21" ht="32.25" thickBot="1">
      <c r="B11" s="16" t="s">
        <v>335</v>
      </c>
      <c r="C11" s="90" t="s">
        <v>336</v>
      </c>
      <c r="D11" s="90">
        <v>3</v>
      </c>
      <c r="E11" s="18">
        <v>0.75</v>
      </c>
      <c r="F11" s="70">
        <f t="shared" si="0"/>
        <v>75</v>
      </c>
      <c r="R11" s="226"/>
      <c r="S11" s="26" t="s">
        <v>353</v>
      </c>
      <c r="T11" s="26">
        <v>1</v>
      </c>
      <c r="U11" s="27">
        <v>0.25</v>
      </c>
    </row>
    <row r="12" spans="2:21" ht="16.5" thickBot="1">
      <c r="B12" s="74"/>
      <c r="C12" s="90" t="s">
        <v>337</v>
      </c>
      <c r="D12" s="90">
        <v>1</v>
      </c>
      <c r="E12" s="18">
        <v>0.25</v>
      </c>
      <c r="F12" s="70">
        <f t="shared" si="0"/>
        <v>25</v>
      </c>
      <c r="H12" s="116"/>
      <c r="I12" s="117"/>
      <c r="J12" s="117"/>
      <c r="K12" s="579" t="s">
        <v>506</v>
      </c>
      <c r="L12" s="579"/>
      <c r="M12" s="579"/>
      <c r="N12" s="178"/>
      <c r="O12" s="178"/>
      <c r="P12" s="118"/>
      <c r="R12" s="16" t="s">
        <v>354</v>
      </c>
      <c r="S12" s="90" t="s">
        <v>355</v>
      </c>
      <c r="T12" s="90">
        <v>1</v>
      </c>
      <c r="U12" s="18">
        <v>0.25</v>
      </c>
    </row>
    <row r="13" spans="2:21" ht="32.25" thickBot="1">
      <c r="B13" s="13" t="s">
        <v>338</v>
      </c>
      <c r="C13" s="20" t="s">
        <v>339</v>
      </c>
      <c r="D13" s="20">
        <v>4</v>
      </c>
      <c r="E13" s="21">
        <v>1</v>
      </c>
      <c r="F13" s="70">
        <f t="shared" si="0"/>
        <v>100</v>
      </c>
      <c r="H13" s="119"/>
      <c r="I13" s="54"/>
      <c r="J13" s="54"/>
      <c r="K13" s="54"/>
      <c r="L13" s="70"/>
      <c r="M13" s="70"/>
      <c r="N13" s="70"/>
      <c r="O13" s="70"/>
      <c r="P13" s="120"/>
      <c r="R13" s="74"/>
      <c r="S13" s="90" t="s">
        <v>356</v>
      </c>
      <c r="T13" s="90">
        <v>2</v>
      </c>
      <c r="U13" s="18">
        <v>0.5</v>
      </c>
    </row>
    <row r="14" spans="2:21" ht="75.75" thickBot="1">
      <c r="B14" s="16" t="s">
        <v>340</v>
      </c>
      <c r="C14" s="90" t="s">
        <v>341</v>
      </c>
      <c r="D14" s="90">
        <v>1</v>
      </c>
      <c r="E14" s="18">
        <v>0.25</v>
      </c>
      <c r="F14" s="70">
        <f t="shared" si="0"/>
        <v>25</v>
      </c>
      <c r="H14" s="22" t="s">
        <v>340</v>
      </c>
      <c r="I14" s="100" t="s">
        <v>341</v>
      </c>
      <c r="J14" s="23">
        <v>1</v>
      </c>
      <c r="K14" s="24">
        <v>0.25</v>
      </c>
      <c r="L14" s="98">
        <f>((5+15+15)/4)</f>
        <v>8.75</v>
      </c>
      <c r="M14" s="99" t="s">
        <v>472</v>
      </c>
      <c r="N14" s="298">
        <f>(L14*500)</f>
        <v>4375</v>
      </c>
      <c r="O14" s="99" t="s">
        <v>470</v>
      </c>
      <c r="P14" s="299" t="s">
        <v>473</v>
      </c>
      <c r="Q14" s="202"/>
      <c r="R14" s="74"/>
      <c r="S14" s="90" t="s">
        <v>357</v>
      </c>
      <c r="T14" s="90">
        <v>1</v>
      </c>
      <c r="U14" s="18">
        <v>0.25</v>
      </c>
    </row>
    <row r="15" spans="2:21" ht="31.5">
      <c r="B15" s="74"/>
      <c r="C15" s="90" t="s">
        <v>342</v>
      </c>
      <c r="D15" s="90">
        <v>2</v>
      </c>
      <c r="E15" s="18">
        <v>0.5</v>
      </c>
      <c r="F15" s="70">
        <f t="shared" si="0"/>
        <v>50</v>
      </c>
      <c r="H15" s="74"/>
      <c r="I15" s="73" t="s">
        <v>342</v>
      </c>
      <c r="J15" s="90">
        <v>2</v>
      </c>
      <c r="K15" s="18">
        <v>0.5</v>
      </c>
      <c r="L15" s="70"/>
      <c r="M15" s="70"/>
      <c r="N15" s="70"/>
      <c r="O15" s="70"/>
      <c r="P15" s="120"/>
      <c r="R15" s="22" t="s">
        <v>358</v>
      </c>
      <c r="S15" s="23" t="s">
        <v>359</v>
      </c>
      <c r="T15" s="23">
        <v>1</v>
      </c>
      <c r="U15" s="24">
        <v>0.25</v>
      </c>
    </row>
    <row r="16" spans="2:21" ht="63.75" thickBot="1">
      <c r="B16" s="74"/>
      <c r="C16" s="90" t="s">
        <v>343</v>
      </c>
      <c r="D16" s="90">
        <v>1</v>
      </c>
      <c r="E16" s="18">
        <v>0.25</v>
      </c>
      <c r="F16" s="70">
        <f t="shared" si="0"/>
        <v>25</v>
      </c>
      <c r="H16" s="74"/>
      <c r="I16" s="296" t="s">
        <v>343</v>
      </c>
      <c r="J16" s="26">
        <v>1</v>
      </c>
      <c r="K16" s="27">
        <v>0.25</v>
      </c>
      <c r="L16" s="70"/>
      <c r="M16" s="70"/>
      <c r="N16" s="70"/>
      <c r="O16" s="70"/>
      <c r="P16" s="120"/>
      <c r="R16" s="226"/>
      <c r="S16" s="26" t="s">
        <v>360</v>
      </c>
      <c r="T16" s="26">
        <v>1</v>
      </c>
      <c r="U16" s="27">
        <v>0.25</v>
      </c>
    </row>
    <row r="17" spans="2:21" ht="48" thickBot="1">
      <c r="B17" s="22" t="s">
        <v>344</v>
      </c>
      <c r="C17" s="23" t="s">
        <v>339</v>
      </c>
      <c r="D17" s="23">
        <v>1</v>
      </c>
      <c r="E17" s="24">
        <v>0.25</v>
      </c>
      <c r="F17" s="70">
        <f t="shared" si="0"/>
        <v>25</v>
      </c>
      <c r="H17" s="13" t="s">
        <v>279</v>
      </c>
      <c r="I17" s="297" t="s">
        <v>280</v>
      </c>
      <c r="J17" s="20">
        <v>4</v>
      </c>
      <c r="K17" s="21">
        <v>1</v>
      </c>
      <c r="L17" s="70"/>
      <c r="M17" s="70"/>
      <c r="N17" s="70"/>
      <c r="O17" s="70"/>
      <c r="P17" s="120"/>
      <c r="R17" s="16" t="s">
        <v>361</v>
      </c>
      <c r="S17" s="90" t="s">
        <v>362</v>
      </c>
      <c r="T17" s="90">
        <v>3</v>
      </c>
      <c r="U17" s="18">
        <v>0.75</v>
      </c>
    </row>
    <row r="18" spans="2:21" ht="48" thickBot="1">
      <c r="B18" s="74"/>
      <c r="C18" s="90" t="s">
        <v>345</v>
      </c>
      <c r="D18" s="90">
        <v>2</v>
      </c>
      <c r="E18" s="18">
        <v>0.5</v>
      </c>
      <c r="F18" s="70">
        <f t="shared" si="0"/>
        <v>50</v>
      </c>
      <c r="H18" s="119"/>
      <c r="I18" s="54"/>
      <c r="J18" s="54"/>
      <c r="K18" s="54"/>
      <c r="L18" s="70"/>
      <c r="M18" s="70"/>
      <c r="N18" s="70"/>
      <c r="O18" s="70"/>
      <c r="P18" s="120"/>
      <c r="R18" s="226"/>
      <c r="S18" s="26" t="s">
        <v>363</v>
      </c>
      <c r="T18" s="26">
        <v>1</v>
      </c>
      <c r="U18" s="27">
        <v>0.25</v>
      </c>
    </row>
    <row r="19" spans="2:21" ht="16.5" thickBot="1">
      <c r="B19" s="226"/>
      <c r="C19" s="26" t="s">
        <v>346</v>
      </c>
      <c r="D19" s="26">
        <v>1</v>
      </c>
      <c r="E19" s="27">
        <v>0.25</v>
      </c>
      <c r="F19" s="70">
        <f t="shared" si="0"/>
        <v>25</v>
      </c>
      <c r="H19" s="119"/>
      <c r="I19" s="54"/>
      <c r="J19" s="54"/>
      <c r="K19" s="54"/>
      <c r="L19" s="70"/>
      <c r="M19" s="70"/>
      <c r="N19" s="70"/>
      <c r="O19" s="70"/>
      <c r="P19" s="120"/>
    </row>
    <row r="20" spans="2:21" ht="48" thickBot="1">
      <c r="B20" s="16" t="s">
        <v>347</v>
      </c>
      <c r="C20" s="90" t="s">
        <v>8</v>
      </c>
      <c r="D20" s="90">
        <v>2</v>
      </c>
      <c r="E20" s="18">
        <v>0.5</v>
      </c>
      <c r="F20" s="70">
        <f t="shared" si="0"/>
        <v>50</v>
      </c>
      <c r="H20" s="119"/>
      <c r="I20" s="54"/>
      <c r="J20" s="54"/>
      <c r="K20" s="54"/>
      <c r="L20" s="70"/>
      <c r="M20" s="70"/>
      <c r="N20" s="70"/>
      <c r="O20" s="70"/>
      <c r="P20" s="120"/>
    </row>
    <row r="21" spans="2:21" ht="16.5" thickBot="1">
      <c r="B21" s="74"/>
      <c r="C21" s="90" t="s">
        <v>28</v>
      </c>
      <c r="D21" s="90">
        <v>2</v>
      </c>
      <c r="E21" s="18">
        <v>0.5</v>
      </c>
      <c r="F21" s="70">
        <f t="shared" si="0"/>
        <v>50</v>
      </c>
      <c r="H21" s="116"/>
      <c r="I21" s="117"/>
      <c r="J21" s="117"/>
      <c r="K21" s="117"/>
      <c r="L21" s="178" t="s">
        <v>479</v>
      </c>
      <c r="M21" s="131"/>
      <c r="N21" s="70"/>
      <c r="O21" s="70"/>
      <c r="P21" s="120"/>
    </row>
    <row r="22" spans="2:21" ht="47.25">
      <c r="B22" s="22" t="s">
        <v>348</v>
      </c>
      <c r="C22" s="23" t="s">
        <v>454</v>
      </c>
      <c r="D22" s="23">
        <v>2</v>
      </c>
      <c r="E22" s="24">
        <v>0.5</v>
      </c>
      <c r="F22" s="70">
        <f t="shared" si="0"/>
        <v>50</v>
      </c>
      <c r="H22" s="22" t="s">
        <v>348</v>
      </c>
      <c r="I22" s="23">
        <v>150</v>
      </c>
      <c r="J22" s="23">
        <v>2</v>
      </c>
      <c r="K22" s="24">
        <v>0.5</v>
      </c>
      <c r="L22" s="70">
        <f>(K22*I22)</f>
        <v>75</v>
      </c>
      <c r="M22" s="132"/>
      <c r="N22" s="70"/>
      <c r="O22" s="70"/>
      <c r="P22" s="120"/>
    </row>
    <row r="23" spans="2:21" ht="32.25" thickBot="1">
      <c r="B23" s="226"/>
      <c r="C23" s="26" t="s">
        <v>453</v>
      </c>
      <c r="D23" s="26">
        <v>2</v>
      </c>
      <c r="E23" s="27">
        <v>0.5</v>
      </c>
      <c r="F23" s="70">
        <f t="shared" si="0"/>
        <v>50</v>
      </c>
      <c r="H23" s="226"/>
      <c r="I23" s="26">
        <v>225</v>
      </c>
      <c r="J23" s="26">
        <v>2</v>
      </c>
      <c r="K23" s="27">
        <v>0.5</v>
      </c>
      <c r="L23" s="70">
        <f>(K23*I23)</f>
        <v>112.5</v>
      </c>
      <c r="M23" s="132"/>
      <c r="N23" s="70"/>
      <c r="O23" s="70"/>
      <c r="P23" s="120"/>
    </row>
    <row r="24" spans="2:21" ht="48" thickBot="1">
      <c r="B24" s="16" t="s">
        <v>349</v>
      </c>
      <c r="C24" s="90" t="s">
        <v>28</v>
      </c>
      <c r="D24" s="90">
        <v>1</v>
      </c>
      <c r="E24" s="18">
        <v>0.25</v>
      </c>
      <c r="F24" s="70">
        <f t="shared" si="0"/>
        <v>25</v>
      </c>
      <c r="H24" s="119"/>
      <c r="I24" s="54"/>
      <c r="J24" s="54"/>
      <c r="K24" s="54"/>
      <c r="L24" s="70">
        <f>SUM(L22:L23)</f>
        <v>187.5</v>
      </c>
      <c r="M24" s="132"/>
      <c r="N24" s="70"/>
      <c r="O24" s="70"/>
      <c r="P24" s="120"/>
    </row>
    <row r="25" spans="2:21" ht="32.25" thickBot="1">
      <c r="B25" s="22" t="s">
        <v>350</v>
      </c>
      <c r="C25" s="23" t="s">
        <v>20</v>
      </c>
      <c r="D25" s="23">
        <v>1</v>
      </c>
      <c r="E25" s="24">
        <v>0.25</v>
      </c>
      <c r="F25" s="70">
        <f t="shared" si="0"/>
        <v>25</v>
      </c>
      <c r="H25" s="121"/>
      <c r="I25" s="122"/>
      <c r="J25" s="122"/>
      <c r="K25" s="122"/>
      <c r="L25" s="222">
        <f>(L24/8)</f>
        <v>23.4375</v>
      </c>
      <c r="M25" s="99" t="s">
        <v>480</v>
      </c>
      <c r="N25" s="181"/>
      <c r="O25" s="181"/>
      <c r="P25" s="123"/>
    </row>
    <row r="26" spans="2:21" ht="15.75">
      <c r="B26" s="74"/>
      <c r="C26" s="90" t="s">
        <v>351</v>
      </c>
      <c r="D26" s="90">
        <v>1</v>
      </c>
      <c r="E26" s="18">
        <v>0.25</v>
      </c>
      <c r="F26" s="70">
        <f t="shared" si="0"/>
        <v>25</v>
      </c>
    </row>
    <row r="27" spans="2:21" ht="31.5">
      <c r="B27" s="74"/>
      <c r="C27" s="90" t="s">
        <v>352</v>
      </c>
      <c r="D27" s="90">
        <v>1</v>
      </c>
      <c r="E27" s="18">
        <v>0.25</v>
      </c>
      <c r="F27" s="70">
        <f t="shared" si="0"/>
        <v>25</v>
      </c>
    </row>
    <row r="28" spans="2:21" ht="32.25" thickBot="1">
      <c r="B28" s="226"/>
      <c r="C28" s="26" t="s">
        <v>353</v>
      </c>
      <c r="D28" s="26">
        <v>1</v>
      </c>
      <c r="E28" s="27">
        <v>0.25</v>
      </c>
      <c r="F28" s="70">
        <f t="shared" si="0"/>
        <v>25</v>
      </c>
    </row>
    <row r="29" spans="2:21" ht="47.25">
      <c r="B29" s="16" t="s">
        <v>354</v>
      </c>
      <c r="C29" s="90" t="s">
        <v>355</v>
      </c>
      <c r="D29" s="90">
        <v>1</v>
      </c>
      <c r="E29" s="18">
        <v>0.25</v>
      </c>
      <c r="F29" s="70">
        <f t="shared" si="0"/>
        <v>25</v>
      </c>
    </row>
    <row r="30" spans="2:21" ht="15.75">
      <c r="B30" s="74"/>
      <c r="C30" s="90" t="s">
        <v>356</v>
      </c>
      <c r="D30" s="90">
        <v>2</v>
      </c>
      <c r="E30" s="18">
        <v>0.5</v>
      </c>
      <c r="F30" s="70">
        <f t="shared" si="0"/>
        <v>50</v>
      </c>
    </row>
    <row r="31" spans="2:21" ht="16.5" thickBot="1">
      <c r="B31" s="74"/>
      <c r="C31" s="90" t="s">
        <v>357</v>
      </c>
      <c r="D31" s="90">
        <v>1</v>
      </c>
      <c r="E31" s="18">
        <v>0.25</v>
      </c>
      <c r="F31" s="70">
        <f t="shared" si="0"/>
        <v>25</v>
      </c>
    </row>
    <row r="32" spans="2:21" ht="47.25">
      <c r="B32" s="22" t="s">
        <v>358</v>
      </c>
      <c r="C32" s="23" t="s">
        <v>359</v>
      </c>
      <c r="D32" s="23">
        <v>1</v>
      </c>
      <c r="E32" s="24">
        <v>0.25</v>
      </c>
      <c r="F32" s="70">
        <f t="shared" si="0"/>
        <v>25</v>
      </c>
    </row>
    <row r="33" spans="1:18" ht="63.75" thickBot="1">
      <c r="B33" s="226"/>
      <c r="C33" s="26" t="s">
        <v>360</v>
      </c>
      <c r="D33" s="26">
        <v>1</v>
      </c>
      <c r="E33" s="27">
        <v>0.25</v>
      </c>
      <c r="F33" s="70">
        <f t="shared" si="0"/>
        <v>25</v>
      </c>
    </row>
    <row r="34" spans="1:18" ht="47.25">
      <c r="B34" s="16" t="s">
        <v>361</v>
      </c>
      <c r="C34" s="90" t="s">
        <v>362</v>
      </c>
      <c r="D34" s="90">
        <v>3</v>
      </c>
      <c r="E34" s="18">
        <v>0.75</v>
      </c>
      <c r="F34" s="70">
        <f t="shared" si="0"/>
        <v>75</v>
      </c>
    </row>
    <row r="35" spans="1:18" ht="48" thickBot="1">
      <c r="B35" s="74"/>
      <c r="C35" s="90" t="s">
        <v>363</v>
      </c>
      <c r="D35" s="90">
        <v>1</v>
      </c>
      <c r="E35" s="18">
        <v>0.25</v>
      </c>
      <c r="F35" s="70">
        <f t="shared" si="0"/>
        <v>25</v>
      </c>
    </row>
    <row r="36" spans="1:18" ht="75">
      <c r="B36" s="108" t="s">
        <v>364</v>
      </c>
      <c r="C36" s="104" t="s">
        <v>365</v>
      </c>
      <c r="D36" s="104">
        <v>2</v>
      </c>
      <c r="E36" s="228">
        <v>0.5</v>
      </c>
      <c r="F36" s="70">
        <f t="shared" si="0"/>
        <v>50</v>
      </c>
    </row>
    <row r="37" spans="1:18" ht="60.75" thickBot="1">
      <c r="B37" s="176"/>
      <c r="C37" s="101" t="s">
        <v>366</v>
      </c>
      <c r="D37" s="101">
        <v>2</v>
      </c>
      <c r="E37" s="102">
        <v>0.5</v>
      </c>
      <c r="F37" s="70">
        <f t="shared" si="0"/>
        <v>50</v>
      </c>
    </row>
    <row r="38" spans="1:18" ht="48" thickBot="1">
      <c r="B38" s="89" t="s">
        <v>367</v>
      </c>
      <c r="C38" s="26" t="s">
        <v>368</v>
      </c>
      <c r="D38" s="26">
        <v>4</v>
      </c>
      <c r="E38" s="27">
        <v>1</v>
      </c>
      <c r="F38" s="70">
        <f t="shared" si="0"/>
        <v>100</v>
      </c>
    </row>
    <row r="39" spans="1:18" ht="15.75">
      <c r="B39" s="227"/>
    </row>
    <row r="41" spans="1:18" ht="23.25">
      <c r="A41" s="580" t="s">
        <v>627</v>
      </c>
      <c r="B41" s="580"/>
      <c r="C41" s="580"/>
    </row>
    <row r="42" spans="1:18" s="4" customFormat="1">
      <c r="A42" s="1" t="s">
        <v>38</v>
      </c>
      <c r="B42" s="66" t="s">
        <v>369</v>
      </c>
      <c r="C42" s="66" t="s">
        <v>370</v>
      </c>
      <c r="D42" s="66" t="s">
        <v>371</v>
      </c>
      <c r="E42" s="66" t="s">
        <v>372</v>
      </c>
      <c r="F42" s="2" t="s">
        <v>373</v>
      </c>
      <c r="G42" s="2" t="s">
        <v>374</v>
      </c>
      <c r="H42" s="2" t="s">
        <v>375</v>
      </c>
      <c r="I42" s="2" t="s">
        <v>376</v>
      </c>
      <c r="J42" s="2" t="s">
        <v>377</v>
      </c>
      <c r="K42" s="2" t="s">
        <v>378</v>
      </c>
      <c r="L42" s="66" t="s">
        <v>379</v>
      </c>
      <c r="M42" s="66" t="s">
        <v>471</v>
      </c>
      <c r="N42" s="66" t="s">
        <v>380</v>
      </c>
      <c r="O42" s="66" t="s">
        <v>381</v>
      </c>
      <c r="P42" s="2" t="s">
        <v>382</v>
      </c>
      <c r="Q42" s="2" t="s">
        <v>383</v>
      </c>
      <c r="R42" s="3" t="s">
        <v>384</v>
      </c>
    </row>
    <row r="43" spans="1:18" s="4" customFormat="1">
      <c r="A43" s="5">
        <v>45828.809436192125</v>
      </c>
      <c r="B43" s="67" t="s">
        <v>5</v>
      </c>
      <c r="C43" s="67" t="s">
        <v>8</v>
      </c>
      <c r="D43" s="67" t="s">
        <v>385</v>
      </c>
      <c r="E43" s="67" t="s">
        <v>336</v>
      </c>
      <c r="F43" s="6" t="s">
        <v>339</v>
      </c>
      <c r="G43" s="6" t="s">
        <v>342</v>
      </c>
      <c r="H43" s="6" t="s">
        <v>345</v>
      </c>
      <c r="I43" s="6" t="s">
        <v>8</v>
      </c>
      <c r="J43" s="6" t="s">
        <v>386</v>
      </c>
      <c r="K43" s="6"/>
      <c r="L43" s="67" t="s">
        <v>20</v>
      </c>
      <c r="M43" s="67"/>
      <c r="N43" s="67" t="s">
        <v>356</v>
      </c>
      <c r="O43" s="67" t="s">
        <v>387</v>
      </c>
      <c r="P43" s="6"/>
      <c r="Q43" s="6" t="s">
        <v>93</v>
      </c>
      <c r="R43" s="7"/>
    </row>
    <row r="44" spans="1:18" s="4" customFormat="1">
      <c r="A44" s="8">
        <v>45830.508997199075</v>
      </c>
      <c r="B44" s="68" t="s">
        <v>6</v>
      </c>
      <c r="C44" s="68" t="s">
        <v>8</v>
      </c>
      <c r="D44" s="68" t="s">
        <v>388</v>
      </c>
      <c r="E44" s="68" t="s">
        <v>336</v>
      </c>
      <c r="F44" s="9" t="s">
        <v>339</v>
      </c>
      <c r="G44" s="9" t="s">
        <v>341</v>
      </c>
      <c r="H44" s="9" t="s">
        <v>345</v>
      </c>
      <c r="I44" s="9" t="s">
        <v>28</v>
      </c>
      <c r="J44" s="9" t="s">
        <v>389</v>
      </c>
      <c r="K44" s="9" t="s">
        <v>390</v>
      </c>
      <c r="L44" s="68" t="s">
        <v>391</v>
      </c>
      <c r="M44" s="68"/>
      <c r="N44" s="68" t="s">
        <v>355</v>
      </c>
      <c r="O44" s="68"/>
      <c r="P44" s="9"/>
      <c r="Q44" s="9" t="s">
        <v>93</v>
      </c>
      <c r="R44" s="10"/>
    </row>
    <row r="45" spans="1:18" s="4" customFormat="1">
      <c r="A45" s="5">
        <v>45833.022793564814</v>
      </c>
      <c r="B45" s="67" t="s">
        <v>6</v>
      </c>
      <c r="C45" s="67" t="s">
        <v>8</v>
      </c>
      <c r="D45" s="67" t="s">
        <v>388</v>
      </c>
      <c r="E45" s="67" t="s">
        <v>337</v>
      </c>
      <c r="F45" s="6" t="s">
        <v>339</v>
      </c>
      <c r="G45" s="6" t="s">
        <v>342</v>
      </c>
      <c r="H45" s="6" t="s">
        <v>346</v>
      </c>
      <c r="I45" s="6" t="s">
        <v>28</v>
      </c>
      <c r="J45" s="6">
        <v>150</v>
      </c>
      <c r="K45" s="6"/>
      <c r="L45" s="67" t="s">
        <v>392</v>
      </c>
      <c r="M45" s="67"/>
      <c r="N45" s="67" t="s">
        <v>357</v>
      </c>
      <c r="O45" s="67" t="s">
        <v>393</v>
      </c>
      <c r="P45" s="6" t="s">
        <v>394</v>
      </c>
      <c r="Q45" s="6" t="s">
        <v>85</v>
      </c>
      <c r="R45" s="7"/>
    </row>
    <row r="46" spans="1:18" s="4" customFormat="1">
      <c r="A46" s="11">
        <v>45838.291636562499</v>
      </c>
      <c r="B46" s="69" t="s">
        <v>6</v>
      </c>
      <c r="C46" s="69" t="s">
        <v>8</v>
      </c>
      <c r="D46" s="69" t="s">
        <v>333</v>
      </c>
      <c r="E46" s="69" t="s">
        <v>336</v>
      </c>
      <c r="F46" s="12" t="s">
        <v>339</v>
      </c>
      <c r="G46" s="12" t="s">
        <v>343</v>
      </c>
      <c r="H46" s="12" t="s">
        <v>339</v>
      </c>
      <c r="I46" s="12" t="s">
        <v>8</v>
      </c>
      <c r="J46" s="12" t="s">
        <v>395</v>
      </c>
      <c r="L46" s="69" t="s">
        <v>351</v>
      </c>
      <c r="M46" s="69"/>
      <c r="N46" s="69" t="s">
        <v>356</v>
      </c>
      <c r="O46" s="239"/>
      <c r="Q46" s="12" t="s">
        <v>85</v>
      </c>
    </row>
  </sheetData>
  <mergeCells count="2">
    <mergeCell ref="K12:M12"/>
    <mergeCell ref="A41:C41"/>
  </mergeCell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2:V49"/>
  <sheetViews>
    <sheetView zoomScale="20" zoomScaleNormal="20" workbookViewId="0">
      <selection activeCell="C40" sqref="C40"/>
    </sheetView>
  </sheetViews>
  <sheetFormatPr defaultRowHeight="15"/>
  <cols>
    <col min="1" max="1" width="20.28515625" customWidth="1"/>
    <col min="2" max="2" width="27.5703125" customWidth="1"/>
    <col min="3" max="3" width="22.140625" customWidth="1"/>
    <col min="4" max="4" width="8.42578125" customWidth="1"/>
    <col min="5" max="5" width="9.7109375" customWidth="1"/>
    <col min="21" max="21" width="9.140625" customWidth="1"/>
  </cols>
  <sheetData>
    <row r="2" spans="2:9" ht="23.25">
      <c r="B2" s="484"/>
      <c r="C2" s="485" t="s">
        <v>417</v>
      </c>
      <c r="D2" s="484"/>
      <c r="E2" s="484"/>
    </row>
    <row r="3" spans="2:9" ht="15.75" thickBot="1"/>
    <row r="4" spans="2:9" ht="32.25" thickBot="1">
      <c r="B4" s="13" t="s">
        <v>0</v>
      </c>
      <c r="C4" s="14" t="s">
        <v>1</v>
      </c>
      <c r="D4" s="14" t="s">
        <v>2</v>
      </c>
      <c r="E4" s="15" t="s">
        <v>3</v>
      </c>
    </row>
    <row r="5" spans="2:9" ht="15.75">
      <c r="B5" s="16" t="s">
        <v>4</v>
      </c>
      <c r="C5" s="17" t="s">
        <v>215</v>
      </c>
      <c r="D5" s="17">
        <v>3</v>
      </c>
      <c r="E5" s="18">
        <v>0.75</v>
      </c>
      <c r="F5" s="70">
        <f>(D5/4)*100</f>
        <v>75</v>
      </c>
      <c r="I5" s="54"/>
    </row>
    <row r="6" spans="2:9" ht="16.5" thickBot="1">
      <c r="B6" s="74"/>
      <c r="C6" s="17" t="s">
        <v>259</v>
      </c>
      <c r="D6" s="17">
        <v>1</v>
      </c>
      <c r="E6" s="18">
        <v>0.25</v>
      </c>
      <c r="F6" s="70">
        <f t="shared" ref="F6:F42" si="0">(D6/4)*100</f>
        <v>25</v>
      </c>
    </row>
    <row r="7" spans="2:9" ht="31.5">
      <c r="B7" s="22" t="s">
        <v>260</v>
      </c>
      <c r="C7" s="23" t="s">
        <v>261</v>
      </c>
      <c r="D7" s="23">
        <v>2</v>
      </c>
      <c r="E7" s="24">
        <v>0.5</v>
      </c>
      <c r="F7" s="70">
        <f t="shared" si="0"/>
        <v>50</v>
      </c>
    </row>
    <row r="8" spans="2:9" ht="63.75" thickBot="1">
      <c r="B8" s="226"/>
      <c r="C8" s="26" t="s">
        <v>262</v>
      </c>
      <c r="D8" s="26">
        <v>2</v>
      </c>
      <c r="E8" s="27">
        <v>0.5</v>
      </c>
      <c r="F8" s="70">
        <f t="shared" si="0"/>
        <v>50</v>
      </c>
    </row>
    <row r="9" spans="2:9" ht="15.75">
      <c r="B9" s="16" t="s">
        <v>263</v>
      </c>
      <c r="C9" s="17" t="s">
        <v>72</v>
      </c>
      <c r="D9" s="17">
        <v>2</v>
      </c>
      <c r="E9" s="18">
        <v>0.5</v>
      </c>
      <c r="F9" s="70">
        <f t="shared" si="0"/>
        <v>50</v>
      </c>
    </row>
    <row r="10" spans="2:9" ht="47.25">
      <c r="B10" s="74"/>
      <c r="C10" s="17" t="s">
        <v>264</v>
      </c>
      <c r="D10" s="17">
        <v>1</v>
      </c>
      <c r="E10" s="18">
        <v>0.25</v>
      </c>
      <c r="F10" s="70">
        <f t="shared" si="0"/>
        <v>25</v>
      </c>
    </row>
    <row r="11" spans="2:9" ht="32.25" thickBot="1">
      <c r="B11" s="74"/>
      <c r="C11" s="17" t="s">
        <v>265</v>
      </c>
      <c r="D11" s="17">
        <v>1</v>
      </c>
      <c r="E11" s="18">
        <v>0.25</v>
      </c>
      <c r="F11" s="70">
        <f t="shared" si="0"/>
        <v>25</v>
      </c>
    </row>
    <row r="12" spans="2:9" ht="15.75">
      <c r="B12" s="22" t="s">
        <v>266</v>
      </c>
      <c r="C12" s="23" t="s">
        <v>267</v>
      </c>
      <c r="D12" s="23">
        <v>3</v>
      </c>
      <c r="E12" s="24">
        <v>0.75</v>
      </c>
      <c r="F12" s="70">
        <f t="shared" si="0"/>
        <v>75</v>
      </c>
    </row>
    <row r="13" spans="2:9" ht="32.25" thickBot="1">
      <c r="B13" s="226"/>
      <c r="C13" s="26" t="s">
        <v>268</v>
      </c>
      <c r="D13" s="26">
        <v>1</v>
      </c>
      <c r="E13" s="27">
        <v>0.25</v>
      </c>
      <c r="F13" s="70">
        <f t="shared" si="0"/>
        <v>25</v>
      </c>
    </row>
    <row r="14" spans="2:9" ht="15.75">
      <c r="B14" s="16" t="s">
        <v>269</v>
      </c>
      <c r="C14" s="17" t="s">
        <v>270</v>
      </c>
      <c r="D14" s="17">
        <v>3</v>
      </c>
      <c r="E14" s="18">
        <v>0.75</v>
      </c>
      <c r="F14" s="70">
        <f t="shared" si="0"/>
        <v>75</v>
      </c>
    </row>
    <row r="15" spans="2:9" ht="16.5" thickBot="1">
      <c r="B15" s="74"/>
      <c r="C15" s="17" t="s">
        <v>271</v>
      </c>
      <c r="D15" s="17">
        <v>1</v>
      </c>
      <c r="E15" s="18">
        <v>0.25</v>
      </c>
      <c r="F15" s="70">
        <f t="shared" si="0"/>
        <v>25</v>
      </c>
    </row>
    <row r="16" spans="2:9" ht="15.75">
      <c r="B16" s="22" t="s">
        <v>272</v>
      </c>
      <c r="C16" s="23" t="s">
        <v>273</v>
      </c>
      <c r="D16" s="23">
        <v>3</v>
      </c>
      <c r="E16" s="24">
        <v>0.75</v>
      </c>
      <c r="F16" s="70">
        <f t="shared" si="0"/>
        <v>75</v>
      </c>
    </row>
    <row r="17" spans="2:6" ht="16.5" thickBot="1">
      <c r="B17" s="226"/>
      <c r="C17" s="26" t="s">
        <v>274</v>
      </c>
      <c r="D17" s="26">
        <v>1</v>
      </c>
      <c r="E17" s="27">
        <v>0.25</v>
      </c>
      <c r="F17" s="70">
        <f t="shared" si="0"/>
        <v>25</v>
      </c>
    </row>
    <row r="18" spans="2:6" ht="31.5">
      <c r="B18" s="16" t="s">
        <v>275</v>
      </c>
      <c r="C18" s="17" t="s">
        <v>276</v>
      </c>
      <c r="D18" s="17">
        <v>2</v>
      </c>
      <c r="E18" s="18">
        <v>0.5</v>
      </c>
      <c r="F18" s="70">
        <f t="shared" si="0"/>
        <v>50</v>
      </c>
    </row>
    <row r="19" spans="2:6" ht="15.75">
      <c r="B19" s="74"/>
      <c r="C19" s="17" t="s">
        <v>277</v>
      </c>
      <c r="D19" s="17">
        <v>1</v>
      </c>
      <c r="E19" s="18">
        <v>0.25</v>
      </c>
      <c r="F19" s="70">
        <f t="shared" si="0"/>
        <v>25</v>
      </c>
    </row>
    <row r="20" spans="2:6" ht="16.5" thickBot="1">
      <c r="B20" s="74"/>
      <c r="C20" s="17" t="s">
        <v>278</v>
      </c>
      <c r="D20" s="17">
        <v>1</v>
      </c>
      <c r="E20" s="18">
        <v>0.25</v>
      </c>
      <c r="F20" s="70">
        <f t="shared" si="0"/>
        <v>25</v>
      </c>
    </row>
    <row r="21" spans="2:6" ht="32.25" thickBot="1">
      <c r="B21" s="13" t="s">
        <v>279</v>
      </c>
      <c r="C21" s="20" t="s">
        <v>280</v>
      </c>
      <c r="D21" s="20">
        <v>4</v>
      </c>
      <c r="E21" s="21">
        <v>1</v>
      </c>
      <c r="F21" s="70">
        <f t="shared" si="0"/>
        <v>100</v>
      </c>
    </row>
    <row r="22" spans="2:6" ht="31.5">
      <c r="B22" s="16" t="s">
        <v>281</v>
      </c>
      <c r="C22" s="17" t="s">
        <v>26</v>
      </c>
      <c r="D22" s="17">
        <v>3</v>
      </c>
      <c r="E22" s="18">
        <v>0.75</v>
      </c>
      <c r="F22" s="70">
        <f t="shared" si="0"/>
        <v>75</v>
      </c>
    </row>
    <row r="23" spans="2:6" ht="16.5" thickBot="1">
      <c r="B23" s="74"/>
      <c r="C23" s="17" t="s">
        <v>33</v>
      </c>
      <c r="D23" s="17">
        <v>1</v>
      </c>
      <c r="E23" s="18">
        <v>0.25</v>
      </c>
      <c r="F23" s="70">
        <f t="shared" si="0"/>
        <v>25</v>
      </c>
    </row>
    <row r="24" spans="2:6" ht="31.5">
      <c r="B24" s="22" t="s">
        <v>282</v>
      </c>
      <c r="C24" s="23" t="s">
        <v>33</v>
      </c>
      <c r="D24" s="23">
        <v>2</v>
      </c>
      <c r="E24" s="24">
        <v>0.5</v>
      </c>
      <c r="F24" s="70">
        <f t="shared" si="0"/>
        <v>50</v>
      </c>
    </row>
    <row r="25" spans="2:6" ht="16.5" thickBot="1">
      <c r="B25" s="226"/>
      <c r="C25" s="26" t="s">
        <v>26</v>
      </c>
      <c r="D25" s="26">
        <v>2</v>
      </c>
      <c r="E25" s="27">
        <v>0.5</v>
      </c>
      <c r="F25" s="70">
        <f t="shared" si="0"/>
        <v>50</v>
      </c>
    </row>
    <row r="26" spans="2:6" ht="31.5">
      <c r="B26" s="16" t="s">
        <v>283</v>
      </c>
      <c r="C26" s="17" t="s">
        <v>284</v>
      </c>
      <c r="D26" s="17">
        <v>1</v>
      </c>
      <c r="E26" s="75" t="s">
        <v>196</v>
      </c>
      <c r="F26" s="70">
        <f t="shared" si="0"/>
        <v>25</v>
      </c>
    </row>
    <row r="27" spans="2:6" ht="16.5" thickBot="1">
      <c r="B27" s="74"/>
      <c r="C27" s="17">
        <v>3</v>
      </c>
      <c r="D27" s="17">
        <v>1</v>
      </c>
      <c r="E27" s="75" t="s">
        <v>196</v>
      </c>
      <c r="F27" s="70">
        <f t="shared" si="0"/>
        <v>25</v>
      </c>
    </row>
    <row r="28" spans="2:6" ht="48" thickBot="1">
      <c r="B28" s="13" t="s">
        <v>285</v>
      </c>
      <c r="C28" s="20" t="s">
        <v>33</v>
      </c>
      <c r="D28" s="20">
        <v>4</v>
      </c>
      <c r="E28" s="21">
        <v>1</v>
      </c>
      <c r="F28" s="70">
        <f t="shared" si="0"/>
        <v>100</v>
      </c>
    </row>
    <row r="29" spans="2:6" ht="31.5">
      <c r="B29" s="16" t="s">
        <v>286</v>
      </c>
      <c r="C29" s="17" t="s">
        <v>287</v>
      </c>
      <c r="D29" s="17">
        <v>1</v>
      </c>
      <c r="E29" s="75" t="s">
        <v>196</v>
      </c>
      <c r="F29" s="70">
        <f t="shared" si="0"/>
        <v>25</v>
      </c>
    </row>
    <row r="30" spans="2:6" ht="31.5">
      <c r="B30" s="74"/>
      <c r="C30" s="17" t="s">
        <v>288</v>
      </c>
      <c r="D30" s="17">
        <v>1</v>
      </c>
      <c r="E30" s="75" t="s">
        <v>196</v>
      </c>
      <c r="F30" s="70">
        <f t="shared" si="0"/>
        <v>25</v>
      </c>
    </row>
    <row r="31" spans="2:6" ht="47.25">
      <c r="B31" s="74"/>
      <c r="C31" s="17" t="s">
        <v>289</v>
      </c>
      <c r="D31" s="17">
        <v>1</v>
      </c>
      <c r="E31" s="75" t="s">
        <v>196</v>
      </c>
      <c r="F31" s="70">
        <f t="shared" si="0"/>
        <v>25</v>
      </c>
    </row>
    <row r="32" spans="2:6" ht="48" thickBot="1">
      <c r="B32" s="74"/>
      <c r="C32" s="17" t="s">
        <v>290</v>
      </c>
      <c r="D32" s="17">
        <v>1</v>
      </c>
      <c r="E32" s="75" t="s">
        <v>196</v>
      </c>
      <c r="F32" s="70">
        <f t="shared" si="0"/>
        <v>25</v>
      </c>
    </row>
    <row r="33" spans="1:22" ht="47.25">
      <c r="B33" s="22" t="s">
        <v>291</v>
      </c>
      <c r="C33" s="23" t="s">
        <v>33</v>
      </c>
      <c r="D33" s="23">
        <v>3</v>
      </c>
      <c r="E33" s="24">
        <v>0.75</v>
      </c>
      <c r="F33" s="70">
        <f t="shared" si="0"/>
        <v>75</v>
      </c>
    </row>
    <row r="34" spans="1:22" ht="16.5" thickBot="1">
      <c r="B34" s="226"/>
      <c r="C34" s="26" t="s">
        <v>26</v>
      </c>
      <c r="D34" s="26">
        <v>1</v>
      </c>
      <c r="E34" s="27">
        <v>0.25</v>
      </c>
      <c r="F34" s="70">
        <f t="shared" si="0"/>
        <v>25</v>
      </c>
    </row>
    <row r="35" spans="1:22" ht="31.5">
      <c r="B35" s="16" t="s">
        <v>292</v>
      </c>
      <c r="C35" s="17">
        <v>2023</v>
      </c>
      <c r="D35" s="17">
        <v>1</v>
      </c>
      <c r="E35" s="75" t="s">
        <v>196</v>
      </c>
      <c r="F35" s="70">
        <f t="shared" si="0"/>
        <v>25</v>
      </c>
    </row>
    <row r="36" spans="1:22" ht="15.75">
      <c r="B36" s="74"/>
      <c r="C36" s="17">
        <v>2024</v>
      </c>
      <c r="D36" s="17">
        <v>1</v>
      </c>
      <c r="E36" s="75" t="s">
        <v>196</v>
      </c>
      <c r="F36" s="70">
        <f t="shared" si="0"/>
        <v>25</v>
      </c>
    </row>
    <row r="37" spans="1:22" ht="16.5" thickBot="1">
      <c r="B37" s="74"/>
      <c r="C37" s="17" t="s">
        <v>293</v>
      </c>
      <c r="D37" s="17">
        <v>1</v>
      </c>
      <c r="E37" s="75" t="s">
        <v>196</v>
      </c>
      <c r="F37" s="70">
        <f t="shared" si="0"/>
        <v>25</v>
      </c>
    </row>
    <row r="38" spans="1:22" ht="47.25">
      <c r="B38" s="22" t="s">
        <v>294</v>
      </c>
      <c r="C38" s="23" t="s">
        <v>295</v>
      </c>
      <c r="D38" s="23">
        <v>3</v>
      </c>
      <c r="E38" s="24">
        <v>0.75</v>
      </c>
      <c r="F38" s="70">
        <f t="shared" si="0"/>
        <v>75</v>
      </c>
    </row>
    <row r="39" spans="1:22" ht="16.5" thickBot="1">
      <c r="B39" s="226"/>
      <c r="C39" s="26" t="s">
        <v>296</v>
      </c>
      <c r="D39" s="26">
        <v>1</v>
      </c>
      <c r="E39" s="27">
        <v>0.25</v>
      </c>
      <c r="F39" s="70">
        <f t="shared" si="0"/>
        <v>25</v>
      </c>
    </row>
    <row r="40" spans="1:22" ht="30">
      <c r="B40" s="108" t="s">
        <v>297</v>
      </c>
      <c r="C40" s="480" t="s">
        <v>76</v>
      </c>
      <c r="D40" s="480">
        <v>2</v>
      </c>
      <c r="E40" s="481">
        <v>0.5</v>
      </c>
      <c r="F40" s="70">
        <f t="shared" si="0"/>
        <v>50</v>
      </c>
    </row>
    <row r="41" spans="1:22" ht="60.75" thickBot="1">
      <c r="B41" s="176"/>
      <c r="C41" s="480" t="s">
        <v>298</v>
      </c>
      <c r="D41" s="480">
        <v>2</v>
      </c>
      <c r="E41" s="481">
        <v>0.5</v>
      </c>
      <c r="F41" s="70">
        <f t="shared" si="0"/>
        <v>50</v>
      </c>
    </row>
    <row r="42" spans="1:22" ht="48" thickBot="1">
      <c r="B42" s="13" t="s">
        <v>299</v>
      </c>
      <c r="C42" s="20" t="s">
        <v>300</v>
      </c>
      <c r="D42" s="20">
        <v>1</v>
      </c>
      <c r="E42" s="21">
        <v>0.25</v>
      </c>
      <c r="F42" s="70">
        <f t="shared" si="0"/>
        <v>25</v>
      </c>
    </row>
    <row r="44" spans="1:22" ht="26.25">
      <c r="A44" s="581" t="s">
        <v>563</v>
      </c>
      <c r="B44" s="582"/>
    </row>
    <row r="45" spans="1:22" s="78" customFormat="1">
      <c r="A45" s="478" t="s">
        <v>38</v>
      </c>
      <c r="B45" s="478" t="s">
        <v>301</v>
      </c>
      <c r="C45" s="478" t="s">
        <v>302</v>
      </c>
      <c r="D45" s="478" t="s">
        <v>303</v>
      </c>
      <c r="E45" s="478" t="s">
        <v>304</v>
      </c>
      <c r="F45" s="478" t="s">
        <v>305</v>
      </c>
      <c r="G45" s="478" t="s">
        <v>306</v>
      </c>
      <c r="H45" s="478" t="s">
        <v>307</v>
      </c>
      <c r="I45" s="478" t="s">
        <v>308</v>
      </c>
      <c r="J45" s="479" t="s">
        <v>309</v>
      </c>
      <c r="K45" s="479" t="s">
        <v>310</v>
      </c>
      <c r="L45" s="478" t="s">
        <v>311</v>
      </c>
      <c r="M45" s="478" t="s">
        <v>312</v>
      </c>
      <c r="N45" s="478" t="s">
        <v>313</v>
      </c>
      <c r="O45" s="479" t="s">
        <v>314</v>
      </c>
      <c r="P45" s="478" t="s">
        <v>315</v>
      </c>
      <c r="Q45" s="479" t="s">
        <v>316</v>
      </c>
      <c r="R45" s="478" t="s">
        <v>317</v>
      </c>
      <c r="S45" s="479" t="s">
        <v>318</v>
      </c>
      <c r="T45" s="478" t="s">
        <v>319</v>
      </c>
      <c r="U45" s="478" t="s">
        <v>320</v>
      </c>
      <c r="V45" s="86" t="s">
        <v>321</v>
      </c>
    </row>
    <row r="46" spans="1:22" s="78" customFormat="1">
      <c r="A46" s="87">
        <v>45830.497496967597</v>
      </c>
      <c r="B46" s="85" t="s">
        <v>215</v>
      </c>
      <c r="C46" s="85" t="s">
        <v>261</v>
      </c>
      <c r="D46" s="85" t="s">
        <v>72</v>
      </c>
      <c r="E46" s="85" t="s">
        <v>267</v>
      </c>
      <c r="F46" s="85" t="s">
        <v>270</v>
      </c>
      <c r="G46" s="85" t="s">
        <v>273</v>
      </c>
      <c r="H46" s="85" t="s">
        <v>276</v>
      </c>
      <c r="I46" s="85" t="s">
        <v>280</v>
      </c>
      <c r="J46" s="85" t="s">
        <v>26</v>
      </c>
      <c r="L46" s="85" t="s">
        <v>26</v>
      </c>
      <c r="N46" s="85" t="s">
        <v>33</v>
      </c>
      <c r="O46" s="85" t="s">
        <v>322</v>
      </c>
      <c r="P46" s="85" t="s">
        <v>33</v>
      </c>
      <c r="Q46" s="85" t="s">
        <v>323</v>
      </c>
      <c r="R46" s="85" t="s">
        <v>33</v>
      </c>
      <c r="S46" s="85" t="s">
        <v>324</v>
      </c>
      <c r="T46" s="85" t="s">
        <v>295</v>
      </c>
      <c r="U46" s="85" t="s">
        <v>76</v>
      </c>
    </row>
    <row r="47" spans="1:22" s="78" customFormat="1">
      <c r="A47" s="87">
        <v>45830.609213009258</v>
      </c>
      <c r="B47" s="85" t="s">
        <v>259</v>
      </c>
      <c r="C47" s="85" t="s">
        <v>325</v>
      </c>
      <c r="D47" s="85" t="s">
        <v>264</v>
      </c>
      <c r="E47" s="85" t="s">
        <v>268</v>
      </c>
      <c r="F47" s="85" t="s">
        <v>270</v>
      </c>
      <c r="G47" s="85" t="s">
        <v>273</v>
      </c>
      <c r="H47" s="85" t="s">
        <v>276</v>
      </c>
      <c r="I47" s="85" t="s">
        <v>280</v>
      </c>
      <c r="J47" s="85" t="s">
        <v>26</v>
      </c>
      <c r="L47" s="85" t="s">
        <v>26</v>
      </c>
      <c r="N47" s="85" t="s">
        <v>33</v>
      </c>
      <c r="O47" s="85">
        <v>3</v>
      </c>
      <c r="P47" s="85" t="s">
        <v>33</v>
      </c>
      <c r="Q47" s="85" t="s">
        <v>326</v>
      </c>
      <c r="R47" s="85" t="s">
        <v>33</v>
      </c>
      <c r="S47" s="85">
        <v>2023</v>
      </c>
      <c r="T47" s="85" t="s">
        <v>295</v>
      </c>
      <c r="U47" s="85" t="s">
        <v>85</v>
      </c>
      <c r="V47" s="85" t="s">
        <v>327</v>
      </c>
    </row>
    <row r="48" spans="1:22" s="78" customFormat="1">
      <c r="A48" s="87">
        <v>45833.020037291666</v>
      </c>
      <c r="B48" s="85" t="s">
        <v>215</v>
      </c>
      <c r="C48" s="85" t="s">
        <v>261</v>
      </c>
      <c r="D48" s="85" t="s">
        <v>265</v>
      </c>
      <c r="E48" s="85" t="s">
        <v>267</v>
      </c>
      <c r="F48" s="85" t="s">
        <v>271</v>
      </c>
      <c r="G48" s="85" t="s">
        <v>273</v>
      </c>
      <c r="H48" s="85" t="s">
        <v>278</v>
      </c>
      <c r="I48" s="85" t="s">
        <v>280</v>
      </c>
      <c r="J48" s="85" t="s">
        <v>26</v>
      </c>
      <c r="L48" s="85" t="s">
        <v>26</v>
      </c>
      <c r="N48" s="85" t="s">
        <v>26</v>
      </c>
      <c r="P48" s="85" t="s">
        <v>33</v>
      </c>
      <c r="Q48" s="85" t="s">
        <v>328</v>
      </c>
      <c r="R48" s="85" t="s">
        <v>26</v>
      </c>
      <c r="T48" s="85" t="s">
        <v>296</v>
      </c>
      <c r="U48" s="85" t="s">
        <v>85</v>
      </c>
    </row>
    <row r="49" spans="1:21" s="78" customFormat="1">
      <c r="A49" s="87">
        <v>45843.759114305554</v>
      </c>
      <c r="B49" s="85" t="s">
        <v>215</v>
      </c>
      <c r="C49" s="85" t="s">
        <v>325</v>
      </c>
      <c r="D49" s="85" t="s">
        <v>72</v>
      </c>
      <c r="E49" s="85" t="s">
        <v>267</v>
      </c>
      <c r="F49" s="85" t="s">
        <v>270</v>
      </c>
      <c r="G49" s="85" t="s">
        <v>274</v>
      </c>
      <c r="H49" s="85" t="s">
        <v>329</v>
      </c>
      <c r="I49" s="85" t="s">
        <v>280</v>
      </c>
      <c r="J49" s="85" t="s">
        <v>33</v>
      </c>
      <c r="K49" s="88">
        <v>0.1</v>
      </c>
      <c r="L49" s="85" t="s">
        <v>26</v>
      </c>
      <c r="N49" s="85" t="s">
        <v>26</v>
      </c>
      <c r="P49" s="85" t="s">
        <v>33</v>
      </c>
      <c r="Q49" s="85" t="s">
        <v>330</v>
      </c>
      <c r="R49" s="85" t="s">
        <v>33</v>
      </c>
      <c r="S49" s="85">
        <v>2024</v>
      </c>
      <c r="T49" s="85" t="s">
        <v>295</v>
      </c>
      <c r="U49" s="85" t="s">
        <v>76</v>
      </c>
    </row>
  </sheetData>
  <mergeCells count="1">
    <mergeCell ref="A44:B44"/>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3:Q51"/>
  <sheetViews>
    <sheetView zoomScale="30" zoomScaleNormal="30" workbookViewId="0">
      <selection activeCell="G5" sqref="G5:H36"/>
    </sheetView>
  </sheetViews>
  <sheetFormatPr defaultRowHeight="15"/>
  <cols>
    <col min="1" max="1" width="23.7109375" customWidth="1"/>
    <col min="2" max="2" width="24.7109375" customWidth="1"/>
    <col min="3" max="3" width="29.7109375" customWidth="1"/>
    <col min="4" max="4" width="36.42578125" customWidth="1"/>
    <col min="5" max="5" width="37.28515625" style="28" customWidth="1"/>
    <col min="6" max="6" width="51" style="28" customWidth="1"/>
    <col min="7" max="7" width="9.42578125" style="28" customWidth="1"/>
    <col min="8" max="8" width="14.85546875" style="28" customWidth="1"/>
    <col min="10" max="10" width="12" customWidth="1"/>
    <col min="11" max="11" width="28.7109375" style="60" customWidth="1"/>
    <col min="12" max="13" width="19.140625" style="60" customWidth="1"/>
    <col min="14" max="14" width="12.7109375" style="60" customWidth="1"/>
    <col min="15" max="15" width="11.28515625" style="60" customWidth="1"/>
    <col min="16" max="16" width="10.85546875" style="60" bestFit="1" customWidth="1"/>
    <col min="17" max="17" width="14.140625" customWidth="1"/>
  </cols>
  <sheetData>
    <row r="3" spans="5:17" ht="23.25">
      <c r="E3" s="487"/>
      <c r="F3" s="381" t="s">
        <v>564</v>
      </c>
      <c r="G3" s="487"/>
      <c r="H3" s="487"/>
    </row>
    <row r="4" spans="5:17" ht="15.75" thickBot="1"/>
    <row r="5" spans="5:17" ht="16.5" thickBot="1">
      <c r="E5" s="33" t="s">
        <v>0</v>
      </c>
      <c r="F5" s="34" t="s">
        <v>1</v>
      </c>
      <c r="G5" s="34" t="s">
        <v>2</v>
      </c>
      <c r="H5" s="35" t="s">
        <v>3</v>
      </c>
    </row>
    <row r="6" spans="5:17" ht="15.75">
      <c r="E6" s="33" t="s">
        <v>4</v>
      </c>
      <c r="F6" s="36" t="s">
        <v>5</v>
      </c>
      <c r="G6" s="36">
        <v>2</v>
      </c>
      <c r="H6" s="37">
        <v>0.25</v>
      </c>
      <c r="I6">
        <f>(G6/8)*100</f>
        <v>25</v>
      </c>
    </row>
    <row r="7" spans="5:17" ht="16.5" thickBot="1">
      <c r="E7" s="38"/>
      <c r="F7" s="39" t="s">
        <v>63</v>
      </c>
      <c r="G7" s="39">
        <v>3</v>
      </c>
      <c r="H7" s="40">
        <v>0.375</v>
      </c>
      <c r="I7">
        <f t="shared" ref="I7:I36" si="0">(G7/8)*100</f>
        <v>37.5</v>
      </c>
    </row>
    <row r="8" spans="5:17" ht="16.5" thickBot="1">
      <c r="E8" s="41"/>
      <c r="F8" s="42" t="s">
        <v>6</v>
      </c>
      <c r="G8" s="42">
        <v>3</v>
      </c>
      <c r="H8" s="43">
        <v>0.375</v>
      </c>
      <c r="I8">
        <f t="shared" si="0"/>
        <v>37.5</v>
      </c>
      <c r="K8" s="125"/>
      <c r="L8" s="579" t="s">
        <v>506</v>
      </c>
      <c r="M8" s="579"/>
      <c r="N8" s="579"/>
      <c r="O8" s="178"/>
      <c r="P8" s="178"/>
      <c r="Q8" s="118"/>
    </row>
    <row r="9" spans="5:17" ht="15.75">
      <c r="E9" s="44" t="s">
        <v>65</v>
      </c>
      <c r="F9" s="39" t="s">
        <v>67</v>
      </c>
      <c r="G9" s="39">
        <v>3</v>
      </c>
      <c r="H9" s="40">
        <v>0.375</v>
      </c>
      <c r="I9">
        <f t="shared" si="0"/>
        <v>37.5</v>
      </c>
      <c r="K9" s="151"/>
      <c r="L9" s="70"/>
      <c r="M9" s="70"/>
      <c r="N9" s="70"/>
      <c r="O9" s="70"/>
      <c r="P9" s="70"/>
      <c r="Q9" s="120"/>
    </row>
    <row r="10" spans="5:17" ht="16.5" thickBot="1">
      <c r="E10" s="38"/>
      <c r="F10" s="39" t="s">
        <v>66</v>
      </c>
      <c r="G10" s="39">
        <v>2</v>
      </c>
      <c r="H10" s="40">
        <v>0.25</v>
      </c>
      <c r="I10">
        <f t="shared" si="0"/>
        <v>25</v>
      </c>
      <c r="K10" s="151"/>
      <c r="L10" s="70"/>
      <c r="M10" s="70"/>
      <c r="N10" s="70"/>
      <c r="O10" s="70"/>
      <c r="P10" s="70"/>
      <c r="Q10" s="120"/>
    </row>
    <row r="11" spans="5:17" ht="75.75" thickBot="1">
      <c r="E11" s="38"/>
      <c r="F11" s="39" t="s">
        <v>465</v>
      </c>
      <c r="G11" s="39">
        <v>3</v>
      </c>
      <c r="H11" s="40">
        <v>0.375</v>
      </c>
      <c r="I11">
        <f t="shared" si="0"/>
        <v>37.5</v>
      </c>
      <c r="K11" s="124" t="s">
        <v>476</v>
      </c>
      <c r="L11" s="178"/>
      <c r="M11" s="178" t="s">
        <v>474</v>
      </c>
      <c r="N11" s="178"/>
      <c r="O11" s="178"/>
      <c r="P11" s="302" t="s">
        <v>475</v>
      </c>
      <c r="Q11" s="118"/>
    </row>
    <row r="12" spans="5:17" ht="31.5">
      <c r="E12" s="33" t="s">
        <v>13</v>
      </c>
      <c r="F12" s="36" t="s">
        <v>466</v>
      </c>
      <c r="G12" s="36">
        <v>1</v>
      </c>
      <c r="H12" s="45">
        <v>0.125</v>
      </c>
      <c r="I12">
        <f t="shared" si="0"/>
        <v>12.5</v>
      </c>
      <c r="K12" s="22" t="s">
        <v>13</v>
      </c>
      <c r="L12" s="173" t="s">
        <v>466</v>
      </c>
      <c r="M12" s="173">
        <v>40</v>
      </c>
      <c r="N12" s="173">
        <v>1</v>
      </c>
      <c r="O12" s="304">
        <v>0.125</v>
      </c>
      <c r="P12" s="95">
        <f>(O12*M12)</f>
        <v>5</v>
      </c>
      <c r="Q12" s="120"/>
    </row>
    <row r="13" spans="5:17" ht="15.75">
      <c r="E13" s="38"/>
      <c r="F13" s="189" t="s">
        <v>15</v>
      </c>
      <c r="G13" s="189">
        <v>1</v>
      </c>
      <c r="H13" s="40">
        <v>0.125</v>
      </c>
      <c r="I13">
        <f t="shared" si="0"/>
        <v>12.5</v>
      </c>
      <c r="J13" s="39"/>
      <c r="K13" s="179"/>
      <c r="L13" s="173" t="s">
        <v>15</v>
      </c>
      <c r="M13" s="173">
        <v>60</v>
      </c>
      <c r="N13" s="173">
        <v>1</v>
      </c>
      <c r="O13" s="304">
        <v>0.125</v>
      </c>
      <c r="P13" s="95">
        <f t="shared" ref="P13:P16" si="1">(O13*M13)</f>
        <v>7.5</v>
      </c>
      <c r="Q13" s="120"/>
    </row>
    <row r="14" spans="5:17" ht="15.75">
      <c r="E14" s="38"/>
      <c r="F14" s="189" t="s">
        <v>467</v>
      </c>
      <c r="G14" s="189">
        <v>3</v>
      </c>
      <c r="H14" s="40">
        <v>0.375</v>
      </c>
      <c r="I14">
        <f t="shared" si="0"/>
        <v>37.5</v>
      </c>
      <c r="K14" s="179"/>
      <c r="L14" s="173" t="s">
        <v>467</v>
      </c>
      <c r="M14" s="173">
        <v>80</v>
      </c>
      <c r="N14" s="173">
        <v>3</v>
      </c>
      <c r="O14" s="304">
        <v>0.375</v>
      </c>
      <c r="P14" s="95">
        <f t="shared" si="1"/>
        <v>30</v>
      </c>
      <c r="Q14" s="120"/>
    </row>
    <row r="15" spans="5:17" ht="15.75">
      <c r="E15" s="38"/>
      <c r="F15" s="189" t="s">
        <v>468</v>
      </c>
      <c r="G15" s="189">
        <v>2</v>
      </c>
      <c r="H15" s="46">
        <v>0.25</v>
      </c>
      <c r="I15">
        <f t="shared" si="0"/>
        <v>25</v>
      </c>
      <c r="K15" s="179"/>
      <c r="L15" s="173" t="s">
        <v>468</v>
      </c>
      <c r="M15" s="173">
        <v>100</v>
      </c>
      <c r="N15" s="173">
        <v>2</v>
      </c>
      <c r="O15" s="305">
        <v>0.25</v>
      </c>
      <c r="P15" s="95">
        <f t="shared" si="1"/>
        <v>25</v>
      </c>
      <c r="Q15" s="120"/>
    </row>
    <row r="16" spans="5:17" ht="48" thickBot="1">
      <c r="E16" s="41"/>
      <c r="F16" s="42" t="s">
        <v>469</v>
      </c>
      <c r="G16" s="42">
        <v>1</v>
      </c>
      <c r="H16" s="43">
        <v>0.125</v>
      </c>
      <c r="I16">
        <f t="shared" si="0"/>
        <v>12.5</v>
      </c>
      <c r="K16" s="303"/>
      <c r="L16" s="173" t="s">
        <v>469</v>
      </c>
      <c r="M16" s="173">
        <f>ROUND((N15*M15+N14*M14+M13+M12)/7,1)</f>
        <v>77.099999999999994</v>
      </c>
      <c r="N16" s="173">
        <v>1</v>
      </c>
      <c r="O16" s="304">
        <v>0.125</v>
      </c>
      <c r="P16" s="95">
        <f t="shared" si="1"/>
        <v>9.6374999999999993</v>
      </c>
      <c r="Q16" s="120"/>
    </row>
    <row r="17" spans="5:17" ht="16.5" thickBot="1">
      <c r="E17" s="44" t="s">
        <v>95</v>
      </c>
      <c r="F17" s="39" t="s">
        <v>96</v>
      </c>
      <c r="G17" s="39">
        <v>2</v>
      </c>
      <c r="H17" s="46">
        <v>0.25</v>
      </c>
      <c r="I17">
        <f t="shared" si="0"/>
        <v>25</v>
      </c>
      <c r="K17" s="180"/>
      <c r="L17" s="181"/>
      <c r="M17" s="181"/>
      <c r="N17" s="181"/>
      <c r="O17" s="181"/>
      <c r="P17" s="115">
        <f>SUM(P12:P16)</f>
        <v>77.137500000000003</v>
      </c>
      <c r="Q17" s="123" t="s">
        <v>477</v>
      </c>
    </row>
    <row r="18" spans="5:17" ht="16.5" thickBot="1">
      <c r="E18" s="38"/>
      <c r="F18" s="39" t="s">
        <v>97</v>
      </c>
      <c r="G18" s="39">
        <v>4</v>
      </c>
      <c r="H18" s="46">
        <v>0.5</v>
      </c>
      <c r="I18">
        <f t="shared" si="0"/>
        <v>50</v>
      </c>
      <c r="K18" s="151"/>
      <c r="L18" s="70"/>
      <c r="M18" s="70"/>
      <c r="N18" s="70"/>
      <c r="O18" s="70"/>
      <c r="P18" s="70">
        <f>(P17/8)</f>
        <v>9.6421875000000004</v>
      </c>
      <c r="Q18" s="120" t="s">
        <v>490</v>
      </c>
    </row>
    <row r="19" spans="5:17" ht="16.5" thickBot="1">
      <c r="E19" s="38"/>
      <c r="F19" s="39" t="s">
        <v>98</v>
      </c>
      <c r="G19" s="39">
        <v>2</v>
      </c>
      <c r="H19" s="46">
        <v>0.25</v>
      </c>
      <c r="I19">
        <f t="shared" si="0"/>
        <v>25</v>
      </c>
      <c r="K19" s="151"/>
      <c r="L19" s="70" t="s">
        <v>486</v>
      </c>
      <c r="M19" s="70"/>
      <c r="N19" s="70"/>
      <c r="O19" s="134" t="s">
        <v>474</v>
      </c>
      <c r="P19" s="70"/>
      <c r="Q19" s="120"/>
    </row>
    <row r="20" spans="5:17" ht="15.75">
      <c r="E20" s="33" t="s">
        <v>19</v>
      </c>
      <c r="F20" s="36" t="s">
        <v>20</v>
      </c>
      <c r="G20" s="36">
        <v>4</v>
      </c>
      <c r="H20" s="37">
        <v>0.5</v>
      </c>
      <c r="I20">
        <f t="shared" si="0"/>
        <v>50</v>
      </c>
      <c r="K20" s="33" t="s">
        <v>95</v>
      </c>
      <c r="L20" s="36">
        <v>500</v>
      </c>
      <c r="M20" s="36">
        <v>2</v>
      </c>
      <c r="N20" s="316">
        <v>0.25</v>
      </c>
      <c r="O20" s="134">
        <f>(N20*L20)</f>
        <v>125</v>
      </c>
      <c r="P20" s="70"/>
      <c r="Q20" s="120"/>
    </row>
    <row r="21" spans="5:17" ht="16.5" thickBot="1">
      <c r="E21" s="41"/>
      <c r="F21" s="42" t="s">
        <v>99</v>
      </c>
      <c r="G21" s="42">
        <v>4</v>
      </c>
      <c r="H21" s="47">
        <v>0.5</v>
      </c>
      <c r="I21">
        <f t="shared" si="0"/>
        <v>50</v>
      </c>
      <c r="K21" s="38"/>
      <c r="L21" s="189">
        <v>750</v>
      </c>
      <c r="M21" s="189">
        <v>4</v>
      </c>
      <c r="N21" s="300">
        <v>0.5</v>
      </c>
      <c r="O21" s="114">
        <f t="shared" ref="O21:O22" si="2">(N21*L21)</f>
        <v>375</v>
      </c>
      <c r="P21" s="70"/>
      <c r="Q21" s="120"/>
    </row>
    <row r="22" spans="5:17" ht="16.5" thickBot="1">
      <c r="E22" s="44" t="s">
        <v>22</v>
      </c>
      <c r="F22" s="39" t="s">
        <v>23</v>
      </c>
      <c r="G22" s="39">
        <v>3</v>
      </c>
      <c r="H22" s="40">
        <v>0.375</v>
      </c>
      <c r="I22">
        <f t="shared" si="0"/>
        <v>37.5</v>
      </c>
      <c r="K22" s="41"/>
      <c r="L22" s="42">
        <v>1250</v>
      </c>
      <c r="M22" s="42">
        <v>2</v>
      </c>
      <c r="N22" s="317">
        <v>0.25</v>
      </c>
      <c r="O22" s="115">
        <f t="shared" si="2"/>
        <v>312.5</v>
      </c>
      <c r="P22" s="70"/>
      <c r="Q22" s="120"/>
    </row>
    <row r="23" spans="5:17" ht="16.5" thickBot="1">
      <c r="E23" s="38"/>
      <c r="F23" s="39" t="s">
        <v>100</v>
      </c>
      <c r="G23" s="39">
        <v>2</v>
      </c>
      <c r="H23" s="46">
        <v>0.25</v>
      </c>
      <c r="I23">
        <f t="shared" si="0"/>
        <v>25</v>
      </c>
      <c r="K23" s="180"/>
      <c r="L23" s="181"/>
      <c r="M23" s="181"/>
      <c r="N23" s="181"/>
      <c r="O23" s="184">
        <f>SUM(O20:O22)</f>
        <v>812.5</v>
      </c>
      <c r="P23" s="181">
        <f>O23/8</f>
        <v>101.5625</v>
      </c>
      <c r="Q23" s="123" t="s">
        <v>487</v>
      </c>
    </row>
    <row r="24" spans="5:17" ht="16.5" thickBot="1">
      <c r="E24" s="38"/>
      <c r="F24" s="39" t="s">
        <v>24</v>
      </c>
      <c r="G24" s="39">
        <v>3</v>
      </c>
      <c r="H24" s="40">
        <v>0.375</v>
      </c>
      <c r="I24">
        <f t="shared" si="0"/>
        <v>37.5</v>
      </c>
    </row>
    <row r="25" spans="5:17" ht="31.5">
      <c r="E25" s="33" t="s">
        <v>25</v>
      </c>
      <c r="F25" s="36" t="s">
        <v>26</v>
      </c>
      <c r="G25" s="36">
        <v>7</v>
      </c>
      <c r="H25" s="45">
        <v>0.875</v>
      </c>
      <c r="I25">
        <f t="shared" si="0"/>
        <v>87.5</v>
      </c>
    </row>
    <row r="26" spans="5:17" ht="16.5" thickBot="1">
      <c r="E26" s="41"/>
      <c r="F26" s="42" t="s">
        <v>101</v>
      </c>
      <c r="G26" s="42">
        <v>1</v>
      </c>
      <c r="H26" s="43">
        <v>0.125</v>
      </c>
      <c r="I26">
        <f t="shared" si="0"/>
        <v>12.5</v>
      </c>
    </row>
    <row r="27" spans="5:17" ht="31.5">
      <c r="E27" s="44" t="s">
        <v>27</v>
      </c>
      <c r="F27" s="39" t="s">
        <v>33</v>
      </c>
      <c r="G27" s="39">
        <v>3</v>
      </c>
      <c r="H27" s="40">
        <v>0.375</v>
      </c>
      <c r="I27">
        <f t="shared" si="0"/>
        <v>37.5</v>
      </c>
    </row>
    <row r="28" spans="5:17" ht="16.5" thickBot="1">
      <c r="E28" s="38"/>
      <c r="F28" s="39" t="s">
        <v>26</v>
      </c>
      <c r="G28" s="39">
        <v>5</v>
      </c>
      <c r="H28" s="40">
        <v>0.625</v>
      </c>
      <c r="I28">
        <f t="shared" si="0"/>
        <v>62.5</v>
      </c>
    </row>
    <row r="29" spans="5:17" ht="15.75">
      <c r="E29" s="33" t="s">
        <v>29</v>
      </c>
      <c r="F29" s="36" t="s">
        <v>26</v>
      </c>
      <c r="G29" s="36">
        <v>6</v>
      </c>
      <c r="H29" s="37">
        <v>0.75</v>
      </c>
      <c r="I29">
        <f t="shared" si="0"/>
        <v>75</v>
      </c>
    </row>
    <row r="30" spans="5:17" ht="16.5" thickBot="1">
      <c r="E30" s="41"/>
      <c r="F30" s="42" t="s">
        <v>30</v>
      </c>
      <c r="G30" s="42">
        <v>2</v>
      </c>
      <c r="H30" s="47">
        <v>0.25</v>
      </c>
      <c r="I30">
        <f t="shared" si="0"/>
        <v>25</v>
      </c>
    </row>
    <row r="31" spans="5:17" ht="31.5">
      <c r="E31" s="44" t="s">
        <v>102</v>
      </c>
      <c r="F31" s="39" t="s">
        <v>33</v>
      </c>
      <c r="G31" s="39">
        <v>1</v>
      </c>
      <c r="H31" s="40">
        <v>0.125</v>
      </c>
      <c r="I31">
        <f t="shared" si="0"/>
        <v>12.5</v>
      </c>
    </row>
    <row r="32" spans="5:17" ht="15.75">
      <c r="E32" s="38"/>
      <c r="F32" s="39" t="s">
        <v>32</v>
      </c>
      <c r="G32" s="39">
        <v>4</v>
      </c>
      <c r="H32" s="46">
        <v>0.5</v>
      </c>
      <c r="I32">
        <f t="shared" si="0"/>
        <v>50</v>
      </c>
    </row>
    <row r="33" spans="1:12" ht="16.5" thickBot="1">
      <c r="E33" s="38"/>
      <c r="F33" s="39" t="s">
        <v>26</v>
      </c>
      <c r="G33" s="39">
        <v>3</v>
      </c>
      <c r="H33" s="40">
        <v>0.375</v>
      </c>
      <c r="I33">
        <f t="shared" si="0"/>
        <v>37.5</v>
      </c>
    </row>
    <row r="34" spans="1:12" ht="18" customHeight="1">
      <c r="E34" s="103" t="s">
        <v>571</v>
      </c>
      <c r="F34" s="505" t="s">
        <v>35</v>
      </c>
      <c r="G34" s="505">
        <v>3</v>
      </c>
      <c r="H34" s="506">
        <v>0.375</v>
      </c>
      <c r="I34">
        <f t="shared" si="0"/>
        <v>37.5</v>
      </c>
    </row>
    <row r="35" spans="1:12">
      <c r="E35" s="511" t="s">
        <v>570</v>
      </c>
      <c r="F35" s="234" t="s">
        <v>36</v>
      </c>
      <c r="G35" s="234">
        <v>3</v>
      </c>
      <c r="H35" s="507">
        <v>0.375</v>
      </c>
      <c r="I35">
        <f t="shared" si="0"/>
        <v>37.5</v>
      </c>
    </row>
    <row r="36" spans="1:12" ht="15.75" thickBot="1">
      <c r="E36" s="508"/>
      <c r="F36" s="509" t="s">
        <v>37</v>
      </c>
      <c r="G36" s="509">
        <v>2</v>
      </c>
      <c r="H36" s="510">
        <v>0.25</v>
      </c>
      <c r="I36">
        <f t="shared" si="0"/>
        <v>25</v>
      </c>
    </row>
    <row r="42" spans="1:12" ht="23.25">
      <c r="A42" s="488" t="s">
        <v>565</v>
      </c>
      <c r="B42" s="486"/>
      <c r="C42" s="486"/>
    </row>
    <row r="43" spans="1:12">
      <c r="A43" s="1" t="s">
        <v>38</v>
      </c>
      <c r="B43" s="2" t="s">
        <v>572</v>
      </c>
      <c r="C43" s="2" t="s">
        <v>78</v>
      </c>
      <c r="D43" s="2" t="s">
        <v>573</v>
      </c>
      <c r="E43" s="2" t="s">
        <v>79</v>
      </c>
      <c r="F43" s="2" t="s">
        <v>574</v>
      </c>
      <c r="G43" s="2" t="s">
        <v>80</v>
      </c>
      <c r="H43" s="2" t="s">
        <v>575</v>
      </c>
      <c r="I43" s="2" t="s">
        <v>81</v>
      </c>
      <c r="J43" s="2" t="s">
        <v>82</v>
      </c>
      <c r="K43" s="2" t="s">
        <v>83</v>
      </c>
      <c r="L43" s="3" t="s">
        <v>576</v>
      </c>
    </row>
    <row r="44" spans="1:12">
      <c r="A44" s="5">
        <v>45828.490080034724</v>
      </c>
      <c r="B44" s="6" t="s">
        <v>63</v>
      </c>
      <c r="C44" s="6" t="s">
        <v>68</v>
      </c>
      <c r="D44" s="6" t="s">
        <v>69</v>
      </c>
      <c r="E44" s="6" t="s">
        <v>84</v>
      </c>
      <c r="F44" s="6" t="s">
        <v>72</v>
      </c>
      <c r="G44" s="6" t="s">
        <v>75</v>
      </c>
      <c r="H44" s="6" t="s">
        <v>33</v>
      </c>
      <c r="I44" s="6" t="s">
        <v>33</v>
      </c>
      <c r="J44" s="6" t="s">
        <v>85</v>
      </c>
      <c r="K44" s="6"/>
      <c r="L44" s="7" t="s">
        <v>86</v>
      </c>
    </row>
    <row r="45" spans="1:12">
      <c r="A45" s="8">
        <v>45830.645353773143</v>
      </c>
      <c r="B45" s="9" t="s">
        <v>64</v>
      </c>
      <c r="C45" s="9" t="s">
        <v>68</v>
      </c>
      <c r="D45" s="9" t="s">
        <v>69</v>
      </c>
      <c r="E45" s="9" t="s">
        <v>70</v>
      </c>
      <c r="F45" s="9" t="s">
        <v>72</v>
      </c>
      <c r="G45" s="9" t="s">
        <v>73</v>
      </c>
      <c r="H45" s="9" t="s">
        <v>26</v>
      </c>
      <c r="I45" s="9" t="s">
        <v>33</v>
      </c>
      <c r="J45" s="9" t="s">
        <v>87</v>
      </c>
      <c r="K45" s="9"/>
      <c r="L45" s="10" t="s">
        <v>86</v>
      </c>
    </row>
    <row r="46" spans="1:12">
      <c r="A46" s="5">
        <v>45830.92217341435</v>
      </c>
      <c r="B46" s="6" t="s">
        <v>62</v>
      </c>
      <c r="C46" s="6" t="s">
        <v>66</v>
      </c>
      <c r="D46" s="6" t="s">
        <v>69</v>
      </c>
      <c r="E46" s="6">
        <v>150</v>
      </c>
      <c r="F46" s="6" t="s">
        <v>71</v>
      </c>
      <c r="G46" s="6" t="s">
        <v>73</v>
      </c>
      <c r="H46" s="6" t="s">
        <v>33</v>
      </c>
      <c r="I46" s="6" t="s">
        <v>33</v>
      </c>
      <c r="J46" s="6" t="s">
        <v>87</v>
      </c>
      <c r="K46" s="6"/>
      <c r="L46" s="7" t="s">
        <v>77</v>
      </c>
    </row>
    <row r="47" spans="1:12">
      <c r="A47" s="8">
        <v>45833.017815740735</v>
      </c>
      <c r="B47" s="9" t="s">
        <v>62</v>
      </c>
      <c r="C47" s="9" t="s">
        <v>66</v>
      </c>
      <c r="D47" s="9" t="s">
        <v>69</v>
      </c>
      <c r="E47" s="9" t="s">
        <v>15</v>
      </c>
      <c r="F47" s="9" t="s">
        <v>71</v>
      </c>
      <c r="G47" s="9" t="s">
        <v>74</v>
      </c>
      <c r="H47" s="9" t="s">
        <v>33</v>
      </c>
      <c r="I47" s="9" t="s">
        <v>33</v>
      </c>
      <c r="J47" s="9" t="s">
        <v>87</v>
      </c>
      <c r="K47" s="9" t="s">
        <v>88</v>
      </c>
      <c r="L47" s="10" t="s">
        <v>86</v>
      </c>
    </row>
    <row r="48" spans="1:12">
      <c r="A48" s="5">
        <v>45833.703838182875</v>
      </c>
      <c r="B48" s="6" t="s">
        <v>62</v>
      </c>
      <c r="C48" s="6" t="s">
        <v>67</v>
      </c>
      <c r="D48" s="6" t="s">
        <v>69</v>
      </c>
      <c r="E48" s="6" t="s">
        <v>89</v>
      </c>
      <c r="F48" s="6" t="s">
        <v>71</v>
      </c>
      <c r="G48" s="6" t="s">
        <v>73</v>
      </c>
      <c r="H48" s="6" t="s">
        <v>33</v>
      </c>
      <c r="I48" s="6" t="s">
        <v>33</v>
      </c>
      <c r="J48" s="6" t="s">
        <v>76</v>
      </c>
      <c r="K48" s="6"/>
      <c r="L48" s="7" t="s">
        <v>86</v>
      </c>
    </row>
    <row r="49" spans="1:12">
      <c r="A49" s="8">
        <v>45833.714002986111</v>
      </c>
      <c r="B49" s="9" t="s">
        <v>63</v>
      </c>
      <c r="C49" s="9" t="s">
        <v>68</v>
      </c>
      <c r="D49" s="9" t="s">
        <v>69</v>
      </c>
      <c r="E49" s="9" t="s">
        <v>90</v>
      </c>
      <c r="F49" s="9" t="s">
        <v>72</v>
      </c>
      <c r="G49" s="9" t="s">
        <v>75</v>
      </c>
      <c r="H49" s="9" t="s">
        <v>33</v>
      </c>
      <c r="I49" s="9" t="s">
        <v>26</v>
      </c>
      <c r="J49" s="9" t="s">
        <v>76</v>
      </c>
      <c r="K49" s="9"/>
      <c r="L49" s="10" t="s">
        <v>91</v>
      </c>
    </row>
    <row r="50" spans="1:12">
      <c r="A50" s="5">
        <v>45833.917642546294</v>
      </c>
      <c r="B50" s="6" t="s">
        <v>64</v>
      </c>
      <c r="C50" s="6" t="s">
        <v>67</v>
      </c>
      <c r="D50" s="6" t="s">
        <v>92</v>
      </c>
      <c r="E50" s="6" t="s">
        <v>70</v>
      </c>
      <c r="F50" s="6" t="s">
        <v>71</v>
      </c>
      <c r="G50" s="6" t="s">
        <v>73</v>
      </c>
      <c r="H50" s="6" t="s">
        <v>26</v>
      </c>
      <c r="I50" s="6" t="s">
        <v>33</v>
      </c>
      <c r="J50" s="6" t="s">
        <v>93</v>
      </c>
      <c r="K50" s="6"/>
      <c r="L50" s="7" t="s">
        <v>86</v>
      </c>
    </row>
    <row r="51" spans="1:12">
      <c r="A51" s="11">
        <v>45834.481593576391</v>
      </c>
      <c r="B51" s="12" t="s">
        <v>5</v>
      </c>
      <c r="C51" s="12" t="s">
        <v>67</v>
      </c>
      <c r="D51" s="12" t="s">
        <v>69</v>
      </c>
      <c r="E51" s="12" t="s">
        <v>70</v>
      </c>
      <c r="F51" s="12" t="s">
        <v>72</v>
      </c>
      <c r="G51" s="12" t="s">
        <v>73</v>
      </c>
      <c r="H51" s="12" t="s">
        <v>33</v>
      </c>
      <c r="I51" s="12" t="s">
        <v>33</v>
      </c>
      <c r="J51" s="12" t="s">
        <v>85</v>
      </c>
      <c r="K51" s="12"/>
      <c r="L51" s="512" t="s">
        <v>94</v>
      </c>
    </row>
  </sheetData>
  <mergeCells count="1">
    <mergeCell ref="L8:N8"/>
  </mergeCells>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dimension ref="A3:Q37"/>
  <sheetViews>
    <sheetView topLeftCell="B19" zoomScale="60" zoomScaleNormal="60" workbookViewId="0">
      <selection activeCell="D28" sqref="D28"/>
    </sheetView>
  </sheetViews>
  <sheetFormatPr defaultRowHeight="15"/>
  <cols>
    <col min="1" max="1" width="24.7109375" customWidth="1"/>
    <col min="2" max="2" width="19.85546875" customWidth="1"/>
    <col min="3" max="3" width="42.7109375" customWidth="1"/>
    <col min="4" max="4" width="22.42578125" customWidth="1"/>
    <col min="5" max="5" width="27.5703125" customWidth="1"/>
    <col min="6" max="6" width="17.85546875" customWidth="1"/>
    <col min="7" max="7" width="21.7109375" customWidth="1"/>
    <col min="8" max="8" width="9.140625" style="60"/>
    <col min="11" max="11" width="5" customWidth="1"/>
    <col min="12" max="12" width="23.5703125" customWidth="1"/>
    <col min="13" max="13" width="13.85546875" style="96" customWidth="1"/>
    <col min="14" max="14" width="5.28515625" customWidth="1"/>
    <col min="15" max="15" width="7.42578125" customWidth="1"/>
    <col min="16" max="16" width="9.140625" style="60"/>
    <col min="17" max="17" width="31.42578125" style="96" customWidth="1"/>
  </cols>
  <sheetData>
    <row r="3" spans="4:17" ht="23.25">
      <c r="D3" s="486"/>
      <c r="E3" s="385" t="s">
        <v>566</v>
      </c>
      <c r="F3" s="486"/>
      <c r="G3" s="486"/>
    </row>
    <row r="4" spans="4:17" ht="15.75" thickBot="1"/>
    <row r="5" spans="4:17" ht="16.5" thickBot="1">
      <c r="D5" s="13" t="s">
        <v>0</v>
      </c>
      <c r="E5" s="14" t="s">
        <v>1</v>
      </c>
      <c r="F5" s="14" t="s">
        <v>2</v>
      </c>
      <c r="G5" s="15" t="s">
        <v>3</v>
      </c>
    </row>
    <row r="6" spans="4:17" ht="15.75">
      <c r="D6" s="16" t="s">
        <v>4</v>
      </c>
      <c r="E6" s="17" t="s">
        <v>5</v>
      </c>
      <c r="F6" s="17">
        <v>3</v>
      </c>
      <c r="G6" s="18">
        <v>0.75</v>
      </c>
      <c r="H6" s="60">
        <f>(F6/4)*100</f>
        <v>75</v>
      </c>
    </row>
    <row r="7" spans="4:17" ht="16.5" thickBot="1">
      <c r="D7" s="19"/>
      <c r="E7" s="17" t="s">
        <v>6</v>
      </c>
      <c r="F7" s="17">
        <v>1</v>
      </c>
      <c r="G7" s="18">
        <v>0.25</v>
      </c>
      <c r="H7" s="60">
        <f t="shared" ref="H7:H30" si="0">(F7/4)*100</f>
        <v>25</v>
      </c>
    </row>
    <row r="8" spans="4:17" ht="16.5" thickBot="1">
      <c r="D8" s="13" t="s">
        <v>7</v>
      </c>
      <c r="E8" s="20" t="s">
        <v>8</v>
      </c>
      <c r="F8" s="20">
        <v>4</v>
      </c>
      <c r="G8" s="21">
        <v>1</v>
      </c>
      <c r="H8" s="60">
        <f t="shared" si="0"/>
        <v>100</v>
      </c>
      <c r="L8" s="116"/>
      <c r="M8" s="341" t="s">
        <v>506</v>
      </c>
      <c r="N8" s="341"/>
      <c r="O8" s="341"/>
      <c r="P8" s="342"/>
      <c r="Q8" s="127"/>
    </row>
    <row r="9" spans="4:17" ht="15.75">
      <c r="D9" s="16" t="s">
        <v>9</v>
      </c>
      <c r="E9" s="17" t="s">
        <v>10</v>
      </c>
      <c r="F9" s="17">
        <v>2</v>
      </c>
      <c r="G9" s="18">
        <v>0.5</v>
      </c>
      <c r="H9" s="60">
        <f t="shared" si="0"/>
        <v>50</v>
      </c>
      <c r="L9" s="119"/>
      <c r="M9" s="152"/>
      <c r="N9" s="54"/>
      <c r="O9" s="54"/>
      <c r="P9" s="70"/>
      <c r="Q9" s="128"/>
    </row>
    <row r="10" spans="4:17" ht="16.5" thickBot="1">
      <c r="D10" s="19"/>
      <c r="E10" s="17" t="s">
        <v>11</v>
      </c>
      <c r="F10" s="17">
        <v>1</v>
      </c>
      <c r="G10" s="18">
        <v>0.25</v>
      </c>
      <c r="H10" s="60">
        <f t="shared" si="0"/>
        <v>25</v>
      </c>
      <c r="L10" s="119"/>
      <c r="M10" s="152"/>
      <c r="N10" s="54"/>
      <c r="O10" s="54"/>
      <c r="P10" s="70"/>
      <c r="Q10" s="128"/>
    </row>
    <row r="11" spans="4:17" ht="16.5" thickBot="1">
      <c r="D11" s="19"/>
      <c r="E11" s="17" t="s">
        <v>12</v>
      </c>
      <c r="F11" s="17">
        <v>1</v>
      </c>
      <c r="G11" s="18">
        <v>0.25</v>
      </c>
      <c r="H11" s="60">
        <f t="shared" si="0"/>
        <v>25</v>
      </c>
      <c r="L11" s="116"/>
      <c r="M11" s="229" t="s">
        <v>493</v>
      </c>
      <c r="N11" s="117"/>
      <c r="O11" s="117"/>
      <c r="P11" s="178" t="s">
        <v>494</v>
      </c>
      <c r="Q11" s="127"/>
    </row>
    <row r="12" spans="4:17" ht="44.25" customHeight="1">
      <c r="D12" s="22" t="s">
        <v>13</v>
      </c>
      <c r="E12" s="23" t="s">
        <v>14</v>
      </c>
      <c r="F12" s="23">
        <v>3</v>
      </c>
      <c r="G12" s="24">
        <v>0.75</v>
      </c>
      <c r="H12" s="60">
        <f t="shared" si="0"/>
        <v>75</v>
      </c>
      <c r="L12" s="22" t="s">
        <v>13</v>
      </c>
      <c r="M12" s="23">
        <v>80</v>
      </c>
      <c r="N12" s="23">
        <v>3</v>
      </c>
      <c r="O12" s="329">
        <v>0.75</v>
      </c>
      <c r="P12" s="134">
        <f>(O12*M12)</f>
        <v>60</v>
      </c>
      <c r="Q12" s="128"/>
    </row>
    <row r="13" spans="4:17" ht="16.5" thickBot="1">
      <c r="D13" s="25"/>
      <c r="E13" s="26" t="s">
        <v>15</v>
      </c>
      <c r="F13" s="26">
        <v>1</v>
      </c>
      <c r="G13" s="27">
        <v>0.25</v>
      </c>
      <c r="H13" s="60">
        <f t="shared" si="0"/>
        <v>25</v>
      </c>
      <c r="L13" s="25"/>
      <c r="M13" s="26">
        <v>60</v>
      </c>
      <c r="N13" s="26">
        <v>1</v>
      </c>
      <c r="O13" s="330">
        <v>0.25</v>
      </c>
      <c r="P13" s="114">
        <f>(O13*M13)</f>
        <v>15</v>
      </c>
      <c r="Q13" s="128"/>
    </row>
    <row r="14" spans="4:17" ht="16.5" thickBot="1">
      <c r="D14" s="16" t="s">
        <v>16</v>
      </c>
      <c r="E14" s="17" t="s">
        <v>17</v>
      </c>
      <c r="F14" s="17">
        <v>3</v>
      </c>
      <c r="G14" s="18">
        <v>0.75</v>
      </c>
      <c r="H14" s="60">
        <f t="shared" si="0"/>
        <v>75</v>
      </c>
      <c r="L14" s="121"/>
      <c r="M14" s="230"/>
      <c r="N14" s="122"/>
      <c r="O14" s="122"/>
      <c r="P14" s="222">
        <f>SUM(P12:P13)</f>
        <v>75</v>
      </c>
      <c r="Q14" s="331" t="s">
        <v>495</v>
      </c>
    </row>
    <row r="15" spans="4:17" ht="16.5" thickBot="1">
      <c r="D15" s="19"/>
      <c r="E15" s="17" t="s">
        <v>18</v>
      </c>
      <c r="F15" s="17">
        <v>1</v>
      </c>
      <c r="G15" s="18">
        <v>0.25</v>
      </c>
      <c r="H15" s="60">
        <f t="shared" si="0"/>
        <v>25</v>
      </c>
      <c r="L15" s="119"/>
      <c r="M15" s="152"/>
      <c r="N15" s="54"/>
      <c r="O15" s="54"/>
      <c r="P15" s="70"/>
      <c r="Q15" s="128"/>
    </row>
    <row r="16" spans="4:17" ht="16.5" thickBot="1">
      <c r="D16" s="22" t="s">
        <v>19</v>
      </c>
      <c r="E16" s="23" t="s">
        <v>20</v>
      </c>
      <c r="F16" s="23">
        <v>2</v>
      </c>
      <c r="G16" s="24">
        <v>0.5</v>
      </c>
      <c r="H16" s="60">
        <f t="shared" si="0"/>
        <v>50</v>
      </c>
      <c r="L16" s="119"/>
      <c r="M16" s="152"/>
      <c r="N16" s="54"/>
      <c r="O16" s="54"/>
      <c r="P16" s="70"/>
      <c r="Q16" s="128"/>
    </row>
    <row r="17" spans="1:17" ht="32.25" thickBot="1">
      <c r="D17" s="25"/>
      <c r="E17" s="26" t="s">
        <v>21</v>
      </c>
      <c r="F17" s="26">
        <v>2</v>
      </c>
      <c r="G17" s="27">
        <v>0.5</v>
      </c>
      <c r="H17" s="60">
        <f t="shared" si="0"/>
        <v>50</v>
      </c>
      <c r="L17" s="22" t="s">
        <v>9</v>
      </c>
      <c r="M17" s="23">
        <v>40</v>
      </c>
      <c r="N17" s="23">
        <v>2</v>
      </c>
      <c r="O17" s="24">
        <v>0.5</v>
      </c>
      <c r="P17" s="134">
        <f t="shared" ref="P17:P19" si="1">(O17*M17)</f>
        <v>20</v>
      </c>
      <c r="Q17" s="127"/>
    </row>
    <row r="18" spans="1:17" ht="32.25" thickBot="1">
      <c r="D18" s="16" t="s">
        <v>22</v>
      </c>
      <c r="E18" s="17" t="s">
        <v>23</v>
      </c>
      <c r="F18" s="17">
        <v>2</v>
      </c>
      <c r="G18" s="18">
        <v>0.5</v>
      </c>
      <c r="H18" s="60">
        <f t="shared" si="0"/>
        <v>50</v>
      </c>
      <c r="L18" s="19"/>
      <c r="M18" s="90">
        <v>30</v>
      </c>
      <c r="N18" s="90">
        <v>1</v>
      </c>
      <c r="O18" s="18">
        <v>0.25</v>
      </c>
      <c r="P18" s="134">
        <f t="shared" si="1"/>
        <v>7.5</v>
      </c>
      <c r="Q18" s="128"/>
    </row>
    <row r="19" spans="1:17" ht="16.5" thickBot="1">
      <c r="D19" s="19"/>
      <c r="E19" s="17" t="s">
        <v>24</v>
      </c>
      <c r="F19" s="17">
        <v>2</v>
      </c>
      <c r="G19" s="18">
        <v>0.5</v>
      </c>
      <c r="H19" s="60">
        <f t="shared" si="0"/>
        <v>50</v>
      </c>
      <c r="L19" s="25"/>
      <c r="M19" s="26">
        <v>15</v>
      </c>
      <c r="N19" s="26">
        <v>1</v>
      </c>
      <c r="O19" s="27">
        <v>0.25</v>
      </c>
      <c r="P19" s="134">
        <f t="shared" si="1"/>
        <v>3.75</v>
      </c>
      <c r="Q19" s="128"/>
    </row>
    <row r="20" spans="1:17" ht="48" thickBot="1">
      <c r="D20" s="13" t="s">
        <v>25</v>
      </c>
      <c r="E20" s="20" t="s">
        <v>26</v>
      </c>
      <c r="F20" s="20">
        <v>4</v>
      </c>
      <c r="G20" s="21">
        <v>1</v>
      </c>
      <c r="H20" s="60">
        <f t="shared" si="0"/>
        <v>100</v>
      </c>
      <c r="L20" s="121"/>
      <c r="M20" s="230"/>
      <c r="N20" s="122"/>
      <c r="O20" s="122"/>
      <c r="P20" s="222">
        <f>SUM(P17:P19)</f>
        <v>31.25</v>
      </c>
      <c r="Q20" s="233" t="s">
        <v>496</v>
      </c>
    </row>
    <row r="21" spans="1:17" ht="48" thickBot="1">
      <c r="D21" s="16" t="s">
        <v>27</v>
      </c>
      <c r="E21" s="17" t="s">
        <v>26</v>
      </c>
      <c r="F21" s="17">
        <v>3</v>
      </c>
      <c r="G21" s="18">
        <v>0.75</v>
      </c>
      <c r="H21" s="60">
        <f t="shared" si="0"/>
        <v>75</v>
      </c>
      <c r="L21" s="119"/>
      <c r="M21" s="152" t="s">
        <v>497</v>
      </c>
      <c r="N21" s="54"/>
      <c r="O21" s="54"/>
      <c r="P21" s="70"/>
      <c r="Q21" s="128"/>
    </row>
    <row r="22" spans="1:17" ht="16.5" thickBot="1">
      <c r="D22" s="19"/>
      <c r="E22" s="17" t="s">
        <v>28</v>
      </c>
      <c r="F22" s="17">
        <v>1</v>
      </c>
      <c r="G22" s="18">
        <v>0.25</v>
      </c>
      <c r="H22" s="60">
        <f t="shared" si="0"/>
        <v>25</v>
      </c>
      <c r="L22" s="22" t="s">
        <v>16</v>
      </c>
      <c r="M22" s="23">
        <v>25</v>
      </c>
      <c r="N22" s="23">
        <v>3</v>
      </c>
      <c r="O22" s="24">
        <v>0.75</v>
      </c>
      <c r="P22" s="134">
        <f t="shared" ref="P22:P23" si="2">(O22*M22)</f>
        <v>18.75</v>
      </c>
      <c r="Q22" s="127"/>
    </row>
    <row r="23" spans="1:17" ht="32.25" thickBot="1">
      <c r="D23" s="22" t="s">
        <v>29</v>
      </c>
      <c r="E23" s="23" t="s">
        <v>26</v>
      </c>
      <c r="F23" s="23">
        <v>3</v>
      </c>
      <c r="G23" s="24">
        <v>0.75</v>
      </c>
      <c r="H23" s="60">
        <f t="shared" si="0"/>
        <v>75</v>
      </c>
      <c r="L23" s="19"/>
      <c r="M23" s="90">
        <v>15</v>
      </c>
      <c r="N23" s="90">
        <v>1</v>
      </c>
      <c r="O23" s="18">
        <v>0.25</v>
      </c>
      <c r="P23" s="134">
        <f t="shared" si="2"/>
        <v>3.75</v>
      </c>
      <c r="Q23" s="128"/>
    </row>
    <row r="24" spans="1:17" ht="16.5" thickBot="1">
      <c r="D24" s="25"/>
      <c r="E24" s="26" t="s">
        <v>30</v>
      </c>
      <c r="F24" s="26">
        <v>1</v>
      </c>
      <c r="G24" s="27">
        <v>0.25</v>
      </c>
      <c r="H24" s="60">
        <f t="shared" si="0"/>
        <v>25</v>
      </c>
      <c r="L24" s="119"/>
      <c r="M24" s="152"/>
      <c r="N24" s="54"/>
      <c r="O24" s="54"/>
      <c r="P24" s="134">
        <f>SUM(P21:P23)</f>
        <v>22.5</v>
      </c>
      <c r="Q24" s="332" t="s">
        <v>498</v>
      </c>
    </row>
    <row r="25" spans="1:17" ht="32.25" thickBot="1">
      <c r="D25" s="16" t="s">
        <v>31</v>
      </c>
      <c r="E25" s="17" t="s">
        <v>32</v>
      </c>
      <c r="F25" s="17">
        <v>2</v>
      </c>
      <c r="G25" s="18">
        <v>0.5</v>
      </c>
      <c r="H25" s="60">
        <f t="shared" si="0"/>
        <v>50</v>
      </c>
      <c r="L25" s="119"/>
      <c r="M25" s="152"/>
      <c r="N25" s="54"/>
      <c r="O25" s="54"/>
      <c r="P25" s="222">
        <f>(P24/8)</f>
        <v>2.8125</v>
      </c>
      <c r="Q25" s="99" t="s">
        <v>499</v>
      </c>
    </row>
    <row r="26" spans="1:17" ht="16.5" thickBot="1">
      <c r="D26" s="19"/>
      <c r="E26" s="17" t="s">
        <v>33</v>
      </c>
      <c r="F26" s="17">
        <v>1</v>
      </c>
      <c r="G26" s="18">
        <v>0.25</v>
      </c>
      <c r="H26" s="60">
        <f t="shared" si="0"/>
        <v>25</v>
      </c>
      <c r="L26" s="583" t="s">
        <v>501</v>
      </c>
      <c r="M26" s="584"/>
      <c r="N26" s="584"/>
      <c r="O26" s="584"/>
      <c r="P26" s="584"/>
      <c r="Q26" s="585"/>
    </row>
    <row r="27" spans="1:17" ht="16.5" thickBot="1">
      <c r="D27" s="19"/>
      <c r="E27" s="17" t="s">
        <v>26</v>
      </c>
      <c r="F27" s="17">
        <v>1</v>
      </c>
      <c r="G27" s="18">
        <v>0.25</v>
      </c>
      <c r="H27" s="60">
        <f t="shared" si="0"/>
        <v>25</v>
      </c>
      <c r="L27" s="333" t="s">
        <v>500</v>
      </c>
      <c r="M27" s="334"/>
      <c r="N27" s="122"/>
      <c r="O27" s="122"/>
      <c r="P27" s="320">
        <f>(2.5*P20)</f>
        <v>78.125</v>
      </c>
      <c r="Q27" s="335" t="s">
        <v>502</v>
      </c>
    </row>
    <row r="28" spans="1:17" ht="45">
      <c r="D28" s="103" t="s">
        <v>34</v>
      </c>
      <c r="E28" s="104" t="s">
        <v>35</v>
      </c>
      <c r="F28" s="104">
        <v>2</v>
      </c>
      <c r="G28" s="228">
        <v>0.5</v>
      </c>
      <c r="H28" s="60">
        <f t="shared" si="0"/>
        <v>50</v>
      </c>
    </row>
    <row r="29" spans="1:17">
      <c r="D29" s="503"/>
      <c r="E29" s="480" t="s">
        <v>36</v>
      </c>
      <c r="F29" s="480">
        <v>1</v>
      </c>
      <c r="G29" s="481">
        <v>0.25</v>
      </c>
      <c r="H29" s="60">
        <f t="shared" si="0"/>
        <v>25</v>
      </c>
    </row>
    <row r="30" spans="1:17" ht="15.75" thickBot="1">
      <c r="D30" s="504"/>
      <c r="E30" s="101" t="s">
        <v>37</v>
      </c>
      <c r="F30" s="101">
        <v>1</v>
      </c>
      <c r="G30" s="102">
        <v>0.25</v>
      </c>
      <c r="H30" s="60">
        <f t="shared" si="0"/>
        <v>25</v>
      </c>
    </row>
    <row r="32" spans="1:17" ht="23.25">
      <c r="A32" s="586" t="s">
        <v>567</v>
      </c>
      <c r="B32" s="586"/>
      <c r="C32" s="586"/>
    </row>
    <row r="33" spans="1:16" s="78" customFormat="1">
      <c r="A33" s="76" t="s">
        <v>38</v>
      </c>
      <c r="B33" s="66" t="s">
        <v>39</v>
      </c>
      <c r="C33" s="66" t="s">
        <v>40</v>
      </c>
      <c r="D33" s="66" t="s">
        <v>41</v>
      </c>
      <c r="E33" s="66" t="s">
        <v>42</v>
      </c>
      <c r="F33" s="66" t="s">
        <v>43</v>
      </c>
      <c r="G33" s="66" t="s">
        <v>44</v>
      </c>
      <c r="H33" s="66" t="s">
        <v>45</v>
      </c>
      <c r="I33" s="66" t="s">
        <v>46</v>
      </c>
      <c r="J33" s="66" t="s">
        <v>47</v>
      </c>
      <c r="K33" s="66" t="s">
        <v>48</v>
      </c>
      <c r="L33" s="66" t="s">
        <v>49</v>
      </c>
      <c r="M33" s="66" t="s">
        <v>50</v>
      </c>
      <c r="N33" s="66" t="s">
        <v>51</v>
      </c>
      <c r="O33" s="66" t="s">
        <v>52</v>
      </c>
      <c r="P33" s="77" t="s">
        <v>53</v>
      </c>
    </row>
    <row r="34" spans="1:16" s="78" customFormat="1">
      <c r="A34" s="79">
        <v>45828.483948842593</v>
      </c>
      <c r="B34" s="67" t="s">
        <v>5</v>
      </c>
      <c r="C34" s="67" t="s">
        <v>8</v>
      </c>
      <c r="D34" s="67" t="s">
        <v>11</v>
      </c>
      <c r="E34" s="67" t="s">
        <v>54</v>
      </c>
      <c r="F34" s="67" t="s">
        <v>17</v>
      </c>
      <c r="G34" s="67" t="s">
        <v>55</v>
      </c>
      <c r="H34" s="67" t="s">
        <v>23</v>
      </c>
      <c r="I34" s="67" t="s">
        <v>26</v>
      </c>
      <c r="J34" s="67"/>
      <c r="K34" s="67" t="s">
        <v>28</v>
      </c>
      <c r="L34" s="67" t="s">
        <v>26</v>
      </c>
      <c r="M34" s="67"/>
      <c r="N34" s="67" t="s">
        <v>32</v>
      </c>
      <c r="O34" s="67" t="s">
        <v>56</v>
      </c>
      <c r="P34" s="80"/>
    </row>
    <row r="35" spans="1:16" s="78" customFormat="1">
      <c r="A35" s="81">
        <v>45828.837140856485</v>
      </c>
      <c r="B35" s="68" t="s">
        <v>5</v>
      </c>
      <c r="C35" s="68" t="s">
        <v>8</v>
      </c>
      <c r="D35" s="68" t="s">
        <v>57</v>
      </c>
      <c r="E35" s="68" t="s">
        <v>54</v>
      </c>
      <c r="F35" s="68" t="s">
        <v>18</v>
      </c>
      <c r="G35" s="68" t="s">
        <v>20</v>
      </c>
      <c r="H35" s="68" t="s">
        <v>24</v>
      </c>
      <c r="I35" s="68" t="s">
        <v>26</v>
      </c>
      <c r="J35" s="68"/>
      <c r="K35" s="68" t="s">
        <v>26</v>
      </c>
      <c r="L35" s="68" t="s">
        <v>26</v>
      </c>
      <c r="M35" s="68"/>
      <c r="N35" s="68" t="s">
        <v>33</v>
      </c>
      <c r="O35" s="68" t="s">
        <v>58</v>
      </c>
      <c r="P35" s="82"/>
    </row>
    <row r="36" spans="1:16" s="78" customFormat="1">
      <c r="A36" s="79">
        <v>45830.64685931713</v>
      </c>
      <c r="B36" s="67" t="s">
        <v>5</v>
      </c>
      <c r="C36" s="67" t="s">
        <v>8</v>
      </c>
      <c r="D36" s="67" t="s">
        <v>57</v>
      </c>
      <c r="E36" s="67" t="s">
        <v>54</v>
      </c>
      <c r="F36" s="67" t="s">
        <v>17</v>
      </c>
      <c r="G36" s="67" t="s">
        <v>20</v>
      </c>
      <c r="H36" s="67" t="s">
        <v>23</v>
      </c>
      <c r="I36" s="67" t="s">
        <v>26</v>
      </c>
      <c r="J36" s="67"/>
      <c r="K36" s="67" t="s">
        <v>26</v>
      </c>
      <c r="L36" s="67" t="s">
        <v>30</v>
      </c>
      <c r="M36" s="67"/>
      <c r="N36" s="67" t="s">
        <v>32</v>
      </c>
      <c r="O36" s="67" t="s">
        <v>59</v>
      </c>
      <c r="P36" s="80"/>
    </row>
    <row r="37" spans="1:16" s="78" customFormat="1">
      <c r="A37" s="83">
        <v>45833.024624201389</v>
      </c>
      <c r="B37" s="69" t="s">
        <v>60</v>
      </c>
      <c r="C37" s="69" t="s">
        <v>8</v>
      </c>
      <c r="D37" s="69" t="s">
        <v>12</v>
      </c>
      <c r="E37" s="69" t="s">
        <v>15</v>
      </c>
      <c r="F37" s="69" t="s">
        <v>17</v>
      </c>
      <c r="G37" s="69" t="s">
        <v>61</v>
      </c>
      <c r="H37" s="69" t="s">
        <v>24</v>
      </c>
      <c r="I37" s="69" t="s">
        <v>26</v>
      </c>
      <c r="J37" s="69"/>
      <c r="K37" s="69" t="s">
        <v>26</v>
      </c>
      <c r="L37" s="69" t="s">
        <v>26</v>
      </c>
      <c r="M37" s="69"/>
      <c r="N37" s="69" t="s">
        <v>26</v>
      </c>
      <c r="O37" s="69" t="s">
        <v>58</v>
      </c>
      <c r="P37" s="84"/>
    </row>
  </sheetData>
  <mergeCells count="2">
    <mergeCell ref="L26:Q26"/>
    <mergeCell ref="A32:C32"/>
  </mergeCells>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dimension ref="A2:DB42"/>
  <sheetViews>
    <sheetView zoomScale="40" zoomScaleNormal="40" workbookViewId="0">
      <selection activeCell="Q42" sqref="Q42"/>
    </sheetView>
  </sheetViews>
  <sheetFormatPr defaultRowHeight="15"/>
  <cols>
    <col min="1" max="1" width="21.7109375" customWidth="1"/>
    <col min="2" max="2" width="68" customWidth="1"/>
    <col min="3" max="3" width="38.5703125" customWidth="1"/>
    <col min="4" max="4" width="7.7109375" customWidth="1"/>
    <col min="5" max="5" width="8.85546875" customWidth="1"/>
    <col min="6" max="6" width="27.5703125" style="60" customWidth="1"/>
    <col min="7" max="7" width="21.85546875" style="60" customWidth="1"/>
    <col min="8" max="8" width="23.42578125" style="60" customWidth="1"/>
    <col min="9" max="9" width="9.140625" style="60"/>
    <col min="10" max="10" width="18.42578125" customWidth="1"/>
    <col min="11" max="11" width="19.42578125" customWidth="1"/>
    <col min="12" max="12" width="64.5703125" customWidth="1"/>
    <col min="13" max="13" width="23.5703125" customWidth="1"/>
    <col min="14" max="14" width="23.42578125" customWidth="1"/>
  </cols>
  <sheetData>
    <row r="2" spans="2:11">
      <c r="C2" t="s">
        <v>568</v>
      </c>
    </row>
    <row r="4" spans="2:11">
      <c r="B4" s="30" t="s">
        <v>0</v>
      </c>
      <c r="C4" s="31" t="s">
        <v>1</v>
      </c>
      <c r="D4" s="31" t="s">
        <v>2</v>
      </c>
      <c r="E4" s="32" t="s">
        <v>3</v>
      </c>
      <c r="F4" s="70"/>
    </row>
    <row r="5" spans="2:11">
      <c r="B5" s="29" t="s">
        <v>4</v>
      </c>
      <c r="C5" s="64" t="s">
        <v>6</v>
      </c>
      <c r="D5" s="64">
        <v>3</v>
      </c>
      <c r="E5" s="65">
        <v>0.75</v>
      </c>
      <c r="F5" s="70">
        <f>(D5/4)*100</f>
        <v>75</v>
      </c>
    </row>
    <row r="6" spans="2:11">
      <c r="B6" s="58"/>
      <c r="C6" s="59" t="s">
        <v>63</v>
      </c>
      <c r="D6" s="59">
        <v>1</v>
      </c>
      <c r="E6" s="63">
        <v>0.25</v>
      </c>
      <c r="F6" s="70">
        <f t="shared" ref="F6:F34" si="0">(D6/4)*100</f>
        <v>25</v>
      </c>
    </row>
    <row r="7" spans="2:11">
      <c r="B7" s="55" t="s">
        <v>103</v>
      </c>
      <c r="C7" s="56" t="s">
        <v>104</v>
      </c>
      <c r="D7" s="56">
        <v>3</v>
      </c>
      <c r="E7" s="62">
        <v>0.75</v>
      </c>
      <c r="F7" s="70">
        <f t="shared" si="0"/>
        <v>75</v>
      </c>
    </row>
    <row r="8" spans="2:11">
      <c r="B8" s="57"/>
      <c r="C8" s="56" t="s">
        <v>105</v>
      </c>
      <c r="D8" s="56">
        <v>1</v>
      </c>
      <c r="E8" s="62">
        <v>0.25</v>
      </c>
      <c r="F8" s="70">
        <f t="shared" si="0"/>
        <v>25</v>
      </c>
    </row>
    <row r="9" spans="2:11">
      <c r="B9" s="29" t="s">
        <v>106</v>
      </c>
      <c r="C9" s="64" t="s">
        <v>107</v>
      </c>
      <c r="D9" s="64">
        <v>1</v>
      </c>
      <c r="E9" s="65">
        <v>0.25</v>
      </c>
      <c r="F9" s="70">
        <f t="shared" si="0"/>
        <v>25</v>
      </c>
    </row>
    <row r="10" spans="2:11">
      <c r="B10" s="57"/>
      <c r="C10" s="56" t="s">
        <v>108</v>
      </c>
      <c r="D10" s="56">
        <v>1</v>
      </c>
      <c r="E10" s="62">
        <v>0.25</v>
      </c>
      <c r="F10" s="70">
        <f t="shared" si="0"/>
        <v>25</v>
      </c>
    </row>
    <row r="11" spans="2:11">
      <c r="B11" s="57"/>
      <c r="C11" s="56" t="s">
        <v>109</v>
      </c>
      <c r="D11" s="56">
        <v>1</v>
      </c>
      <c r="E11" s="62">
        <v>0.25</v>
      </c>
      <c r="F11" s="70">
        <f t="shared" si="0"/>
        <v>25</v>
      </c>
      <c r="G11" s="95"/>
      <c r="H11" s="587" t="s">
        <v>506</v>
      </c>
      <c r="I11" s="587"/>
      <c r="J11" s="587"/>
      <c r="K11" s="52"/>
    </row>
    <row r="12" spans="2:11" ht="15.75" thickBot="1">
      <c r="B12" s="57"/>
      <c r="C12" s="56" t="s">
        <v>110</v>
      </c>
      <c r="D12" s="56">
        <v>1</v>
      </c>
      <c r="E12" s="62">
        <v>0.25</v>
      </c>
      <c r="F12" s="70">
        <f t="shared" si="0"/>
        <v>25</v>
      </c>
      <c r="G12" s="95"/>
      <c r="H12" s="95" t="s">
        <v>509</v>
      </c>
      <c r="I12" s="95"/>
      <c r="J12" s="95" t="s">
        <v>511</v>
      </c>
      <c r="K12" s="95" t="s">
        <v>512</v>
      </c>
    </row>
    <row r="13" spans="2:11" ht="30.75" thickBot="1">
      <c r="B13" s="343" t="s">
        <v>111</v>
      </c>
      <c r="C13" s="344" t="s">
        <v>112</v>
      </c>
      <c r="D13" s="344">
        <v>4</v>
      </c>
      <c r="E13" s="345">
        <v>1</v>
      </c>
      <c r="F13" s="70">
        <f t="shared" si="0"/>
        <v>100</v>
      </c>
      <c r="G13" s="92" t="s">
        <v>508</v>
      </c>
      <c r="H13" s="93">
        <v>2500</v>
      </c>
      <c r="I13" s="348">
        <v>1</v>
      </c>
      <c r="J13" s="95">
        <f>(I13*H13)</f>
        <v>2500</v>
      </c>
      <c r="K13" s="52">
        <f>(J13/8)</f>
        <v>312.5</v>
      </c>
    </row>
    <row r="14" spans="2:11" ht="30">
      <c r="B14" s="55" t="s">
        <v>113</v>
      </c>
      <c r="C14" s="56" t="s">
        <v>114</v>
      </c>
      <c r="D14" s="56">
        <v>4</v>
      </c>
      <c r="E14" s="62">
        <v>1</v>
      </c>
      <c r="F14" s="70">
        <f t="shared" si="0"/>
        <v>100</v>
      </c>
      <c r="G14" s="92" t="s">
        <v>510</v>
      </c>
      <c r="H14" s="93">
        <v>200</v>
      </c>
      <c r="I14" s="348">
        <v>1</v>
      </c>
      <c r="J14" s="95">
        <f>(I14*H14)</f>
        <v>200</v>
      </c>
      <c r="K14" s="52">
        <f>(J14/8)</f>
        <v>25</v>
      </c>
    </row>
    <row r="15" spans="2:11">
      <c r="B15" s="29" t="s">
        <v>115</v>
      </c>
      <c r="C15" s="64" t="s">
        <v>116</v>
      </c>
      <c r="D15" s="64">
        <v>3</v>
      </c>
      <c r="E15" s="65">
        <v>0.75</v>
      </c>
      <c r="F15" s="70">
        <f t="shared" si="0"/>
        <v>75</v>
      </c>
    </row>
    <row r="16" spans="2:11">
      <c r="B16" s="58"/>
      <c r="C16" s="59" t="s">
        <v>117</v>
      </c>
      <c r="D16" s="59">
        <v>1</v>
      </c>
      <c r="E16" s="63">
        <v>0.25</v>
      </c>
      <c r="F16" s="70">
        <f t="shared" si="0"/>
        <v>25</v>
      </c>
    </row>
    <row r="17" spans="2:6">
      <c r="B17" s="55" t="s">
        <v>118</v>
      </c>
      <c r="C17" s="56" t="s">
        <v>119</v>
      </c>
      <c r="D17" s="56">
        <v>2</v>
      </c>
      <c r="E17" s="62">
        <v>0.5</v>
      </c>
      <c r="F17" s="70">
        <f t="shared" si="0"/>
        <v>50</v>
      </c>
    </row>
    <row r="18" spans="2:6">
      <c r="B18" s="57"/>
      <c r="C18" s="56" t="s">
        <v>120</v>
      </c>
      <c r="D18" s="56">
        <v>2</v>
      </c>
      <c r="E18" s="62">
        <v>0.5</v>
      </c>
      <c r="F18" s="70">
        <f t="shared" si="0"/>
        <v>50</v>
      </c>
    </row>
    <row r="19" spans="2:6">
      <c r="B19" s="29" t="s">
        <v>121</v>
      </c>
      <c r="C19" s="64" t="s">
        <v>33</v>
      </c>
      <c r="D19" s="64">
        <v>2</v>
      </c>
      <c r="E19" s="65">
        <v>0.5</v>
      </c>
      <c r="F19" s="70">
        <f t="shared" si="0"/>
        <v>50</v>
      </c>
    </row>
    <row r="20" spans="2:6">
      <c r="B20" s="58"/>
      <c r="C20" s="59" t="s">
        <v>26</v>
      </c>
      <c r="D20" s="59">
        <v>2</v>
      </c>
      <c r="E20" s="63">
        <v>0.5</v>
      </c>
      <c r="F20" s="70">
        <f t="shared" si="0"/>
        <v>50</v>
      </c>
    </row>
    <row r="21" spans="2:6">
      <c r="B21" s="55" t="s">
        <v>122</v>
      </c>
      <c r="C21" s="56" t="s">
        <v>33</v>
      </c>
      <c r="D21" s="56">
        <v>3</v>
      </c>
      <c r="E21" s="62">
        <v>0.75</v>
      </c>
      <c r="F21" s="70">
        <f t="shared" si="0"/>
        <v>75</v>
      </c>
    </row>
    <row r="22" spans="2:6">
      <c r="B22" s="57"/>
      <c r="C22" s="56" t="s">
        <v>123</v>
      </c>
      <c r="D22" s="56">
        <v>1</v>
      </c>
      <c r="E22" s="62">
        <v>0.25</v>
      </c>
      <c r="F22" s="70">
        <f t="shared" si="0"/>
        <v>25</v>
      </c>
    </row>
    <row r="23" spans="2:6">
      <c r="B23" s="29" t="s">
        <v>124</v>
      </c>
      <c r="C23" s="64" t="s">
        <v>35</v>
      </c>
      <c r="D23" s="64">
        <v>2</v>
      </c>
      <c r="E23" s="65">
        <v>0.5</v>
      </c>
      <c r="F23" s="70">
        <f t="shared" si="0"/>
        <v>50</v>
      </c>
    </row>
    <row r="24" spans="2:6">
      <c r="B24" s="57"/>
      <c r="C24" s="56" t="s">
        <v>125</v>
      </c>
      <c r="D24" s="56">
        <v>1</v>
      </c>
      <c r="E24" s="62">
        <v>0.25</v>
      </c>
      <c r="F24" s="70">
        <f t="shared" si="0"/>
        <v>25</v>
      </c>
    </row>
    <row r="25" spans="2:6">
      <c r="B25" s="58"/>
      <c r="C25" s="59" t="s">
        <v>28</v>
      </c>
      <c r="D25" s="59">
        <v>1</v>
      </c>
      <c r="E25" s="63">
        <v>0.25</v>
      </c>
      <c r="F25" s="70">
        <f t="shared" si="0"/>
        <v>25</v>
      </c>
    </row>
    <row r="26" spans="2:6" ht="30">
      <c r="B26" s="55" t="s">
        <v>126</v>
      </c>
      <c r="C26" s="56" t="s">
        <v>127</v>
      </c>
      <c r="D26" s="56">
        <v>2</v>
      </c>
      <c r="E26" s="62">
        <v>0.5</v>
      </c>
      <c r="F26" s="70">
        <f t="shared" si="0"/>
        <v>50</v>
      </c>
    </row>
    <row r="27" spans="2:6">
      <c r="B27" s="57"/>
      <c r="C27" s="56" t="s">
        <v>28</v>
      </c>
      <c r="D27" s="56">
        <v>1</v>
      </c>
      <c r="E27" s="62">
        <v>0.25</v>
      </c>
      <c r="F27" s="70">
        <f t="shared" si="0"/>
        <v>25</v>
      </c>
    </row>
    <row r="28" spans="2:6">
      <c r="B28" s="57"/>
      <c r="C28" s="56" t="s">
        <v>128</v>
      </c>
      <c r="D28" s="56">
        <v>1</v>
      </c>
      <c r="E28" s="62">
        <v>0.25</v>
      </c>
      <c r="F28" s="70">
        <f t="shared" si="0"/>
        <v>25</v>
      </c>
    </row>
    <row r="29" spans="2:6" ht="30">
      <c r="B29" s="497" t="s">
        <v>129</v>
      </c>
      <c r="C29" s="498" t="s">
        <v>130</v>
      </c>
      <c r="D29" s="498">
        <v>2</v>
      </c>
      <c r="E29" s="499">
        <v>0.5</v>
      </c>
      <c r="F29" s="70">
        <f t="shared" si="0"/>
        <v>50</v>
      </c>
    </row>
    <row r="30" spans="2:6">
      <c r="B30" s="500"/>
      <c r="C30" s="501" t="s">
        <v>131</v>
      </c>
      <c r="D30" s="501">
        <v>2</v>
      </c>
      <c r="E30" s="502">
        <v>0.5</v>
      </c>
      <c r="F30" s="70">
        <f t="shared" si="0"/>
        <v>50</v>
      </c>
    </row>
    <row r="31" spans="2:6" ht="30">
      <c r="B31" s="55" t="s">
        <v>132</v>
      </c>
      <c r="C31" s="56" t="s">
        <v>133</v>
      </c>
      <c r="D31" s="56">
        <v>1</v>
      </c>
      <c r="E31" s="62">
        <v>0.25</v>
      </c>
      <c r="F31" s="70">
        <f t="shared" si="0"/>
        <v>25</v>
      </c>
    </row>
    <row r="32" spans="2:6">
      <c r="B32" s="57"/>
      <c r="C32" s="56" t="s">
        <v>134</v>
      </c>
      <c r="D32" s="56">
        <v>1</v>
      </c>
      <c r="E32" s="62">
        <v>0.25</v>
      </c>
      <c r="F32" s="70">
        <f t="shared" si="0"/>
        <v>25</v>
      </c>
    </row>
    <row r="33" spans="1:106">
      <c r="B33" s="57"/>
      <c r="C33" s="56" t="s">
        <v>135</v>
      </c>
      <c r="D33" s="56">
        <v>1</v>
      </c>
      <c r="E33" s="62">
        <v>0.25</v>
      </c>
      <c r="F33" s="70">
        <f t="shared" si="0"/>
        <v>25</v>
      </c>
    </row>
    <row r="34" spans="1:106">
      <c r="B34" s="58"/>
      <c r="C34" s="59" t="s">
        <v>136</v>
      </c>
      <c r="D34" s="59">
        <v>1</v>
      </c>
      <c r="E34" s="63">
        <v>0.25</v>
      </c>
      <c r="F34" s="70">
        <f t="shared" si="0"/>
        <v>25</v>
      </c>
    </row>
    <row r="36" spans="1:106" ht="24.75" customHeight="1">
      <c r="A36" s="588" t="s">
        <v>569</v>
      </c>
      <c r="B36" s="588"/>
    </row>
    <row r="37" spans="1:106" s="49" customFormat="1" ht="70.5" customHeight="1">
      <c r="A37" s="472" t="s">
        <v>38</v>
      </c>
      <c r="B37" s="473" t="s">
        <v>160</v>
      </c>
      <c r="C37" s="474" t="s">
        <v>137</v>
      </c>
      <c r="D37" s="474" t="s">
        <v>138</v>
      </c>
      <c r="E37" s="475" t="s">
        <v>154</v>
      </c>
      <c r="F37" s="476" t="s">
        <v>139</v>
      </c>
      <c r="G37" s="475" t="s">
        <v>155</v>
      </c>
      <c r="H37" s="476" t="s">
        <v>140</v>
      </c>
      <c r="I37" s="476" t="s">
        <v>141</v>
      </c>
      <c r="J37" s="477" t="s">
        <v>156</v>
      </c>
      <c r="K37" s="474" t="s">
        <v>158</v>
      </c>
      <c r="L37" s="474" t="s">
        <v>159</v>
      </c>
      <c r="M37" s="474" t="s">
        <v>142</v>
      </c>
      <c r="N37" s="477" t="s">
        <v>157</v>
      </c>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row>
    <row r="38" spans="1:106" s="52" customFormat="1">
      <c r="A38" s="50">
        <v>45827.866365740738</v>
      </c>
      <c r="B38" s="51" t="s">
        <v>62</v>
      </c>
      <c r="C38" s="51" t="s">
        <v>143</v>
      </c>
      <c r="D38" s="51" t="s">
        <v>107</v>
      </c>
      <c r="E38" s="51" t="s">
        <v>144</v>
      </c>
      <c r="F38" s="61" t="s">
        <v>145</v>
      </c>
      <c r="G38" s="61" t="s">
        <v>116</v>
      </c>
      <c r="H38" s="61" t="s">
        <v>119</v>
      </c>
      <c r="I38" s="61" t="s">
        <v>33</v>
      </c>
      <c r="J38" s="51" t="s">
        <v>146</v>
      </c>
      <c r="K38" s="51" t="s">
        <v>76</v>
      </c>
      <c r="L38" s="51" t="s">
        <v>147</v>
      </c>
      <c r="M38" s="51" t="s">
        <v>133</v>
      </c>
      <c r="N38" s="51"/>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c r="BO38" s="54"/>
      <c r="BP38" s="54"/>
      <c r="BQ38" s="54"/>
      <c r="BR38" s="54"/>
      <c r="BS38" s="54"/>
      <c r="BT38" s="54"/>
      <c r="BU38" s="54"/>
      <c r="BV38" s="54"/>
      <c r="BW38" s="54"/>
      <c r="BX38" s="54"/>
      <c r="BY38" s="54"/>
      <c r="BZ38" s="54"/>
      <c r="CA38" s="54"/>
      <c r="CB38" s="54"/>
      <c r="CC38" s="54"/>
      <c r="CD38" s="54"/>
      <c r="CE38" s="54"/>
      <c r="CF38" s="54"/>
      <c r="CG38" s="54"/>
      <c r="CH38" s="54"/>
      <c r="CI38" s="54"/>
      <c r="CJ38" s="54"/>
      <c r="CK38" s="54"/>
      <c r="CL38" s="54"/>
      <c r="CM38" s="54"/>
      <c r="CN38" s="54"/>
      <c r="CO38" s="54"/>
      <c r="CP38" s="54"/>
      <c r="CQ38" s="54"/>
      <c r="CR38" s="54"/>
      <c r="CS38" s="54"/>
      <c r="CT38" s="54"/>
      <c r="CU38" s="54"/>
      <c r="CV38" s="54"/>
      <c r="CW38" s="54"/>
      <c r="CX38" s="54"/>
      <c r="CY38" s="54"/>
      <c r="CZ38" s="54"/>
      <c r="DA38" s="54"/>
      <c r="DB38" s="54"/>
    </row>
    <row r="39" spans="1:106" s="52" customFormat="1">
      <c r="A39" s="50">
        <v>45828.488182870373</v>
      </c>
      <c r="B39" s="51" t="s">
        <v>63</v>
      </c>
      <c r="C39" s="51" t="s">
        <v>143</v>
      </c>
      <c r="D39" s="51" t="s">
        <v>108</v>
      </c>
      <c r="E39" s="51" t="s">
        <v>144</v>
      </c>
      <c r="F39" s="61" t="s">
        <v>145</v>
      </c>
      <c r="G39" s="61" t="s">
        <v>55</v>
      </c>
      <c r="H39" s="61" t="s">
        <v>120</v>
      </c>
      <c r="I39" s="61" t="s">
        <v>123</v>
      </c>
      <c r="J39" s="51" t="s">
        <v>76</v>
      </c>
      <c r="K39" s="51" t="s">
        <v>148</v>
      </c>
      <c r="L39" s="51" t="s">
        <v>147</v>
      </c>
      <c r="M39" s="51" t="s">
        <v>136</v>
      </c>
      <c r="N39" s="51"/>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4"/>
      <c r="AS39" s="54"/>
      <c r="AT39" s="54"/>
      <c r="AU39" s="54"/>
      <c r="AV39" s="54"/>
      <c r="AW39" s="54"/>
      <c r="AX39" s="54"/>
      <c r="AY39" s="54"/>
      <c r="AZ39" s="54"/>
      <c r="BA39" s="54"/>
      <c r="BB39" s="54"/>
      <c r="BC39" s="54"/>
      <c r="BD39" s="54"/>
      <c r="BE39" s="54"/>
      <c r="BF39" s="54"/>
      <c r="BG39" s="54"/>
      <c r="BH39" s="54"/>
      <c r="BI39" s="54"/>
      <c r="BJ39" s="54"/>
      <c r="BK39" s="54"/>
      <c r="BL39" s="54"/>
      <c r="BM39" s="54"/>
      <c r="BN39" s="54"/>
      <c r="BO39" s="54"/>
      <c r="BP39" s="54"/>
      <c r="BQ39" s="54"/>
      <c r="BR39" s="54"/>
      <c r="BS39" s="54"/>
      <c r="BT39" s="54"/>
      <c r="BU39" s="54"/>
      <c r="BV39" s="54"/>
      <c r="BW39" s="54"/>
      <c r="BX39" s="54"/>
      <c r="BY39" s="54"/>
      <c r="BZ39" s="54"/>
      <c r="CA39" s="54"/>
      <c r="CB39" s="54"/>
      <c r="CC39" s="54"/>
      <c r="CD39" s="54"/>
      <c r="CE39" s="54"/>
      <c r="CF39" s="54"/>
      <c r="CG39" s="54"/>
      <c r="CH39" s="54"/>
      <c r="CI39" s="54"/>
      <c r="CJ39" s="54"/>
      <c r="CK39" s="54"/>
      <c r="CL39" s="54"/>
      <c r="CM39" s="54"/>
      <c r="CN39" s="54"/>
      <c r="CO39" s="54"/>
      <c r="CP39" s="54"/>
      <c r="CQ39" s="54"/>
      <c r="CR39" s="54"/>
      <c r="CS39" s="54"/>
      <c r="CT39" s="54"/>
      <c r="CU39" s="54"/>
      <c r="CV39" s="54"/>
      <c r="CW39" s="54"/>
      <c r="CX39" s="54"/>
      <c r="CY39" s="54"/>
      <c r="CZ39" s="54"/>
      <c r="DA39" s="54"/>
      <c r="DB39" s="54"/>
    </row>
    <row r="40" spans="1:106" s="52" customFormat="1">
      <c r="A40" s="50">
        <v>45828.749340277776</v>
      </c>
      <c r="B40" s="51" t="s">
        <v>62</v>
      </c>
      <c r="C40" s="51" t="s">
        <v>143</v>
      </c>
      <c r="D40" s="51" t="s">
        <v>109</v>
      </c>
      <c r="E40" s="51" t="s">
        <v>144</v>
      </c>
      <c r="F40" s="61" t="s">
        <v>145</v>
      </c>
      <c r="G40" s="61" t="s">
        <v>116</v>
      </c>
      <c r="H40" s="61" t="s">
        <v>119</v>
      </c>
      <c r="I40" s="61" t="s">
        <v>33</v>
      </c>
      <c r="J40" s="51" t="s">
        <v>146</v>
      </c>
      <c r="K40" s="51" t="s">
        <v>148</v>
      </c>
      <c r="L40" s="51" t="s">
        <v>149</v>
      </c>
      <c r="M40" s="51" t="s">
        <v>134</v>
      </c>
      <c r="N40" s="51" t="s">
        <v>150</v>
      </c>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row>
    <row r="41" spans="1:106" s="52" customFormat="1">
      <c r="A41" s="50">
        <v>45833.01630787037</v>
      </c>
      <c r="B41" s="51" t="s">
        <v>62</v>
      </c>
      <c r="C41" s="51" t="s">
        <v>151</v>
      </c>
      <c r="D41" s="51" t="s">
        <v>110</v>
      </c>
      <c r="E41" s="51" t="s">
        <v>144</v>
      </c>
      <c r="F41" s="61" t="s">
        <v>145</v>
      </c>
      <c r="G41" s="61" t="s">
        <v>116</v>
      </c>
      <c r="H41" s="61" t="s">
        <v>120</v>
      </c>
      <c r="I41" s="61" t="s">
        <v>33</v>
      </c>
      <c r="J41" s="51" t="s">
        <v>152</v>
      </c>
      <c r="K41" s="51" t="s">
        <v>153</v>
      </c>
      <c r="L41" s="51" t="s">
        <v>149</v>
      </c>
      <c r="M41" s="51" t="s">
        <v>135</v>
      </c>
      <c r="N41" s="51"/>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54"/>
      <c r="BD41" s="54"/>
      <c r="BE41" s="54"/>
      <c r="BF41" s="54"/>
      <c r="BG41" s="54"/>
      <c r="BH41" s="54"/>
      <c r="BI41" s="54"/>
      <c r="BJ41" s="54"/>
      <c r="BK41" s="54"/>
      <c r="BL41" s="54"/>
      <c r="BM41" s="54"/>
      <c r="BN41" s="54"/>
      <c r="BO41" s="54"/>
      <c r="BP41" s="54"/>
      <c r="BQ41" s="54"/>
      <c r="BR41" s="54"/>
      <c r="BS41" s="54"/>
      <c r="BT41" s="54"/>
      <c r="BU41" s="54"/>
      <c r="BV41" s="54"/>
      <c r="BW41" s="54"/>
      <c r="BX41" s="54"/>
      <c r="BY41" s="54"/>
      <c r="BZ41" s="54"/>
      <c r="CA41" s="54"/>
      <c r="CB41" s="54"/>
      <c r="CC41" s="54"/>
      <c r="CD41" s="54"/>
      <c r="CE41" s="54"/>
      <c r="CF41" s="54"/>
      <c r="CG41" s="54"/>
      <c r="CH41" s="54"/>
      <c r="CI41" s="54"/>
      <c r="CJ41" s="54"/>
      <c r="CK41" s="54"/>
      <c r="CL41" s="54"/>
      <c r="CM41" s="54"/>
      <c r="CN41" s="54"/>
      <c r="CO41" s="54"/>
      <c r="CP41" s="54"/>
      <c r="CQ41" s="54"/>
      <c r="CR41" s="54"/>
      <c r="CS41" s="54"/>
      <c r="CT41" s="54"/>
      <c r="CU41" s="54"/>
      <c r="CV41" s="54"/>
      <c r="CW41" s="54"/>
      <c r="CX41" s="54"/>
      <c r="CY41" s="54"/>
      <c r="CZ41" s="54"/>
      <c r="DA41" s="54"/>
      <c r="DB41" s="54"/>
    </row>
    <row r="42" spans="1:106">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4"/>
      <c r="AZ42" s="54"/>
      <c r="BA42" s="54"/>
      <c r="BB42" s="54"/>
      <c r="BC42" s="54"/>
      <c r="BD42" s="54"/>
      <c r="BE42" s="54"/>
      <c r="BF42" s="54"/>
      <c r="BG42" s="54"/>
      <c r="BH42" s="54"/>
      <c r="BI42" s="54"/>
      <c r="BJ42" s="54"/>
      <c r="BK42" s="54"/>
      <c r="BL42" s="54"/>
      <c r="BM42" s="54"/>
      <c r="BN42" s="54"/>
      <c r="BO42" s="54"/>
      <c r="BP42" s="54"/>
      <c r="BQ42" s="54"/>
      <c r="BR42" s="54"/>
      <c r="BS42" s="54"/>
      <c r="BT42" s="54"/>
      <c r="BU42" s="54"/>
      <c r="BV42" s="54"/>
      <c r="BW42" s="54"/>
      <c r="BX42" s="54"/>
      <c r="BY42" s="54"/>
      <c r="BZ42" s="54"/>
      <c r="CA42" s="54"/>
      <c r="CB42" s="54"/>
      <c r="CC42" s="54"/>
      <c r="CD42" s="54"/>
      <c r="CE42" s="54"/>
      <c r="CF42" s="54"/>
      <c r="CG42" s="54"/>
      <c r="CH42" s="54"/>
      <c r="CI42" s="54"/>
      <c r="CJ42" s="54"/>
      <c r="CK42" s="54"/>
      <c r="CL42" s="54"/>
      <c r="CM42" s="54"/>
      <c r="CN42" s="54"/>
      <c r="CO42" s="54"/>
      <c r="CP42" s="54"/>
      <c r="CQ42" s="54"/>
      <c r="CR42" s="54"/>
      <c r="CS42" s="54"/>
      <c r="CT42" s="54"/>
      <c r="CU42" s="54"/>
      <c r="CV42" s="54"/>
      <c r="CW42" s="54"/>
      <c r="CX42" s="54"/>
      <c r="CY42" s="54"/>
      <c r="CZ42" s="54"/>
      <c r="DA42" s="54"/>
      <c r="DB42" s="54"/>
    </row>
  </sheetData>
  <mergeCells count="2">
    <mergeCell ref="H11:J11"/>
    <mergeCell ref="A36:B36"/>
  </mergeCells>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dimension ref="A4:M104"/>
  <sheetViews>
    <sheetView topLeftCell="A50" zoomScale="42" zoomScaleNormal="42" workbookViewId="0">
      <selection activeCell="M56" sqref="M56"/>
    </sheetView>
  </sheetViews>
  <sheetFormatPr defaultColWidth="15.7109375" defaultRowHeight="15" customHeight="1"/>
  <cols>
    <col min="1" max="1" width="21.5703125" customWidth="1"/>
    <col min="2" max="2" width="33.140625" style="96" customWidth="1"/>
    <col min="3" max="3" width="41.7109375" style="60" customWidth="1"/>
    <col min="4" max="4" width="11.85546875" style="60" customWidth="1"/>
    <col min="5" max="5" width="15.85546875" style="60" customWidth="1"/>
    <col min="6" max="6" width="20.140625" style="60" customWidth="1"/>
    <col min="8" max="8" width="17.85546875" customWidth="1"/>
    <col min="9" max="9" width="11.5703125" customWidth="1"/>
    <col min="10" max="10" width="17.140625" customWidth="1"/>
    <col min="11" max="11" width="18.140625" customWidth="1"/>
  </cols>
  <sheetData>
    <row r="4" spans="2:6" ht="15" customHeight="1" thickBot="1"/>
    <row r="5" spans="2:6" ht="15" customHeight="1" thickBot="1">
      <c r="B5" s="135" t="s">
        <v>0</v>
      </c>
      <c r="C5" s="112" t="s">
        <v>1</v>
      </c>
      <c r="D5" s="112" t="s">
        <v>2</v>
      </c>
      <c r="E5" s="112" t="s">
        <v>434</v>
      </c>
      <c r="F5" s="182" t="s">
        <v>435</v>
      </c>
    </row>
    <row r="6" spans="2:6" ht="15" customHeight="1" thickBot="1">
      <c r="B6"/>
      <c r="C6"/>
      <c r="D6"/>
    </row>
    <row r="7" spans="2:6" ht="15" customHeight="1">
      <c r="B7" s="136" t="s">
        <v>163</v>
      </c>
      <c r="C7" s="106" t="s">
        <v>164</v>
      </c>
      <c r="D7" s="106">
        <v>2</v>
      </c>
      <c r="E7" s="109">
        <v>0.17</v>
      </c>
      <c r="F7" s="70">
        <f>(D7/12)*100</f>
        <v>16.666666666666664</v>
      </c>
    </row>
    <row r="8" spans="2:6" ht="15" customHeight="1">
      <c r="B8" s="146"/>
      <c r="C8" s="107" t="s">
        <v>162</v>
      </c>
      <c r="D8" s="107">
        <v>2</v>
      </c>
      <c r="E8" s="110">
        <v>0.17</v>
      </c>
      <c r="F8" s="70">
        <f t="shared" ref="F8:F16" si="0">(D8/12)*100</f>
        <v>16.666666666666664</v>
      </c>
    </row>
    <row r="9" spans="2:6" ht="15" customHeight="1">
      <c r="B9" s="146"/>
      <c r="C9" s="107" t="s">
        <v>165</v>
      </c>
      <c r="D9" s="107">
        <v>2</v>
      </c>
      <c r="E9" s="110">
        <v>0.17</v>
      </c>
      <c r="F9" s="70">
        <f t="shared" si="0"/>
        <v>16.666666666666664</v>
      </c>
    </row>
    <row r="10" spans="2:6" ht="15" customHeight="1">
      <c r="B10" s="146"/>
      <c r="C10" s="107" t="s">
        <v>436</v>
      </c>
      <c r="D10" s="107">
        <v>0</v>
      </c>
      <c r="E10" s="110">
        <v>0</v>
      </c>
      <c r="F10" s="70">
        <f t="shared" si="0"/>
        <v>0</v>
      </c>
    </row>
    <row r="11" spans="2:6" ht="15" customHeight="1">
      <c r="B11" s="146"/>
      <c r="C11" s="107" t="s">
        <v>437</v>
      </c>
      <c r="D11" s="107">
        <v>3</v>
      </c>
      <c r="E11" s="110">
        <v>0.25</v>
      </c>
      <c r="F11" s="70">
        <f t="shared" si="0"/>
        <v>25</v>
      </c>
    </row>
    <row r="12" spans="2:6" ht="15" customHeight="1">
      <c r="B12" s="146"/>
      <c r="C12" s="107" t="s">
        <v>438</v>
      </c>
      <c r="D12" s="107">
        <v>0</v>
      </c>
      <c r="E12" s="110">
        <v>0</v>
      </c>
      <c r="F12" s="70">
        <f t="shared" si="0"/>
        <v>0</v>
      </c>
    </row>
    <row r="13" spans="2:6" ht="15" customHeight="1">
      <c r="B13" s="146"/>
      <c r="C13" s="107" t="s">
        <v>439</v>
      </c>
      <c r="D13" s="107">
        <v>1</v>
      </c>
      <c r="E13" s="110">
        <v>0.08</v>
      </c>
      <c r="F13" s="70">
        <f t="shared" si="0"/>
        <v>8.3333333333333321</v>
      </c>
    </row>
    <row r="14" spans="2:6" ht="15" customHeight="1">
      <c r="B14" s="146"/>
      <c r="C14" s="107" t="s">
        <v>440</v>
      </c>
      <c r="D14" s="107">
        <v>1</v>
      </c>
      <c r="E14" s="110">
        <v>0.08</v>
      </c>
      <c r="F14" s="70">
        <f t="shared" si="0"/>
        <v>8.3333333333333321</v>
      </c>
    </row>
    <row r="15" spans="2:6" ht="15" customHeight="1" thickBot="1">
      <c r="B15" s="147"/>
      <c r="C15" s="107" t="s">
        <v>166</v>
      </c>
      <c r="D15" s="107">
        <v>1</v>
      </c>
      <c r="E15" s="110">
        <v>0.08</v>
      </c>
      <c r="F15" s="70">
        <f t="shared" si="0"/>
        <v>8.3333333333333321</v>
      </c>
    </row>
    <row r="16" spans="2:6" ht="15" customHeight="1" thickBot="1">
      <c r="B16"/>
      <c r="C16" s="105" t="s">
        <v>407</v>
      </c>
      <c r="D16" s="105">
        <v>12</v>
      </c>
      <c r="E16" s="155">
        <v>1</v>
      </c>
      <c r="F16" s="70">
        <f t="shared" si="0"/>
        <v>100</v>
      </c>
    </row>
    <row r="17" spans="2:6" ht="15" customHeight="1" thickBot="1">
      <c r="B17"/>
      <c r="C17"/>
      <c r="D17"/>
      <c r="F17" s="70"/>
    </row>
    <row r="18" spans="2:6" ht="15" customHeight="1">
      <c r="B18" s="124" t="s">
        <v>167</v>
      </c>
      <c r="C18" s="134" t="s">
        <v>6</v>
      </c>
      <c r="D18" s="131">
        <v>9</v>
      </c>
      <c r="E18" s="153">
        <v>0.75</v>
      </c>
      <c r="F18" s="70">
        <f t="shared" ref="F18:F84" si="1">(D18/12)*100</f>
        <v>75</v>
      </c>
    </row>
    <row r="19" spans="2:6" ht="15" customHeight="1">
      <c r="B19" s="142"/>
      <c r="C19" s="114" t="s">
        <v>397</v>
      </c>
      <c r="D19" s="132">
        <v>2</v>
      </c>
      <c r="E19" s="148">
        <v>0.17</v>
      </c>
      <c r="F19" s="70">
        <f t="shared" si="1"/>
        <v>16.666666666666664</v>
      </c>
    </row>
    <row r="20" spans="2:6" ht="15" customHeight="1" thickBot="1">
      <c r="B20" s="143"/>
      <c r="C20" s="115" t="s">
        <v>396</v>
      </c>
      <c r="D20" s="133">
        <v>1</v>
      </c>
      <c r="E20" s="149">
        <v>0.08</v>
      </c>
      <c r="F20" s="70">
        <f t="shared" si="1"/>
        <v>8.3333333333333321</v>
      </c>
    </row>
    <row r="21" spans="2:6" ht="15" customHeight="1" thickBot="1">
      <c r="B21"/>
      <c r="C21" s="105" t="s">
        <v>407</v>
      </c>
      <c r="D21" s="105">
        <v>12</v>
      </c>
      <c r="E21" s="154">
        <v>1</v>
      </c>
      <c r="F21" s="70">
        <f>(D21/12)*100</f>
        <v>100</v>
      </c>
    </row>
    <row r="22" spans="2:6" ht="15" customHeight="1" thickBot="1">
      <c r="B22"/>
      <c r="C22"/>
      <c r="D22"/>
    </row>
    <row r="23" spans="2:6" ht="15" customHeight="1">
      <c r="B23" s="129" t="s">
        <v>168</v>
      </c>
      <c r="C23" s="134" t="s">
        <v>169</v>
      </c>
      <c r="D23" s="134">
        <v>5</v>
      </c>
      <c r="E23" s="109">
        <v>0.12</v>
      </c>
      <c r="F23" s="70">
        <f>(D23/12)*100</f>
        <v>41.666666666666671</v>
      </c>
    </row>
    <row r="24" spans="2:6" ht="15" customHeight="1">
      <c r="B24" s="113"/>
      <c r="C24" s="114" t="s">
        <v>170</v>
      </c>
      <c r="D24" s="114">
        <v>6</v>
      </c>
      <c r="E24" s="110">
        <v>0.14000000000000001</v>
      </c>
      <c r="F24" s="70">
        <f t="shared" ref="F24:F33" si="2">(D24/12)*100</f>
        <v>50</v>
      </c>
    </row>
    <row r="25" spans="2:6" ht="15" customHeight="1">
      <c r="B25" s="156" t="s">
        <v>428</v>
      </c>
      <c r="C25" s="114" t="s">
        <v>171</v>
      </c>
      <c r="D25" s="114">
        <v>5</v>
      </c>
      <c r="E25" s="110">
        <v>0.42</v>
      </c>
      <c r="F25" s="70">
        <f t="shared" si="2"/>
        <v>41.666666666666671</v>
      </c>
    </row>
    <row r="26" spans="2:6" ht="15" customHeight="1">
      <c r="B26" s="113" t="s">
        <v>429</v>
      </c>
      <c r="C26" s="114" t="s">
        <v>246</v>
      </c>
      <c r="D26" s="114">
        <v>1</v>
      </c>
      <c r="E26" s="110">
        <v>0.08</v>
      </c>
      <c r="F26" s="70">
        <f t="shared" si="2"/>
        <v>8.3333333333333321</v>
      </c>
    </row>
    <row r="27" spans="2:6" ht="15" customHeight="1">
      <c r="B27" s="113"/>
      <c r="C27" s="114" t="s">
        <v>398</v>
      </c>
      <c r="D27" s="114">
        <v>7</v>
      </c>
      <c r="E27" s="110">
        <v>0.57999999999999996</v>
      </c>
      <c r="F27" s="70">
        <f t="shared" si="2"/>
        <v>58.333333333333336</v>
      </c>
    </row>
    <row r="28" spans="2:6" ht="15" customHeight="1">
      <c r="B28" s="113"/>
      <c r="C28" s="114" t="s">
        <v>403</v>
      </c>
      <c r="D28" s="114">
        <v>1</v>
      </c>
      <c r="E28" s="110">
        <v>0.08</v>
      </c>
      <c r="F28" s="70">
        <f t="shared" si="2"/>
        <v>8.3333333333333321</v>
      </c>
    </row>
    <row r="29" spans="2:6" ht="15" customHeight="1">
      <c r="B29" s="113"/>
      <c r="C29" s="114" t="s">
        <v>401</v>
      </c>
      <c r="D29" s="114">
        <v>5</v>
      </c>
      <c r="E29" s="110">
        <v>0.42</v>
      </c>
      <c r="F29" s="70">
        <f t="shared" si="2"/>
        <v>41.666666666666671</v>
      </c>
    </row>
    <row r="30" spans="2:6" ht="15" customHeight="1">
      <c r="B30" s="113"/>
      <c r="C30" s="114" t="s">
        <v>256</v>
      </c>
      <c r="D30" s="114">
        <v>1</v>
      </c>
      <c r="E30" s="110">
        <v>0.08</v>
      </c>
      <c r="F30" s="70">
        <f t="shared" si="2"/>
        <v>8.3333333333333321</v>
      </c>
    </row>
    <row r="31" spans="2:6" ht="15" customHeight="1">
      <c r="B31" s="113"/>
      <c r="C31" s="114" t="s">
        <v>402</v>
      </c>
      <c r="D31" s="114">
        <v>7</v>
      </c>
      <c r="E31" s="110">
        <v>0.57999999999999996</v>
      </c>
      <c r="F31" s="70">
        <f t="shared" si="2"/>
        <v>58.333333333333336</v>
      </c>
    </row>
    <row r="32" spans="2:6" ht="15" customHeight="1">
      <c r="B32" s="113"/>
      <c r="C32" s="114" t="s">
        <v>400</v>
      </c>
      <c r="D32" s="114">
        <v>2</v>
      </c>
      <c r="E32" s="110">
        <v>0.17</v>
      </c>
      <c r="F32" s="70">
        <f t="shared" si="2"/>
        <v>16.666666666666664</v>
      </c>
    </row>
    <row r="33" spans="2:6" ht="15" customHeight="1" thickBot="1">
      <c r="B33" s="130"/>
      <c r="C33" s="115" t="s">
        <v>399</v>
      </c>
      <c r="D33" s="115">
        <v>3</v>
      </c>
      <c r="E33" s="150">
        <v>0.25</v>
      </c>
      <c r="F33" s="70">
        <f t="shared" si="2"/>
        <v>25</v>
      </c>
    </row>
    <row r="34" spans="2:6" ht="15" customHeight="1" thickBot="1">
      <c r="B34"/>
      <c r="C34" s="126" t="s">
        <v>405</v>
      </c>
      <c r="D34" s="126">
        <f>SUM(D23:D33)</f>
        <v>43</v>
      </c>
      <c r="E34" s="151"/>
      <c r="F34" s="70"/>
    </row>
    <row r="35" spans="2:6" ht="15" customHeight="1" thickBot="1">
      <c r="B35"/>
      <c r="C35"/>
      <c r="D35"/>
    </row>
    <row r="36" spans="2:6" ht="15" customHeight="1">
      <c r="B36" s="165" t="s">
        <v>172</v>
      </c>
      <c r="C36" s="106" t="s">
        <v>173</v>
      </c>
      <c r="D36" s="106">
        <v>11</v>
      </c>
      <c r="E36" s="109">
        <v>0.92</v>
      </c>
      <c r="F36" s="70">
        <f t="shared" si="1"/>
        <v>91.666666666666657</v>
      </c>
    </row>
    <row r="37" spans="2:6" ht="15" customHeight="1">
      <c r="B37" s="146"/>
      <c r="C37" s="107" t="s">
        <v>174</v>
      </c>
      <c r="D37" s="107">
        <v>8</v>
      </c>
      <c r="E37" s="110">
        <v>0.67</v>
      </c>
      <c r="F37" s="70">
        <f t="shared" si="1"/>
        <v>66.666666666666657</v>
      </c>
    </row>
    <row r="38" spans="2:6" ht="15" customHeight="1">
      <c r="B38" s="156" t="s">
        <v>428</v>
      </c>
      <c r="C38" s="107" t="s">
        <v>175</v>
      </c>
      <c r="D38" s="107">
        <v>5</v>
      </c>
      <c r="E38" s="110">
        <v>0.42</v>
      </c>
      <c r="F38" s="70">
        <f t="shared" si="1"/>
        <v>41.666666666666671</v>
      </c>
    </row>
    <row r="39" spans="2:6" ht="15" customHeight="1">
      <c r="B39" s="113" t="s">
        <v>429</v>
      </c>
      <c r="C39" s="107" t="s">
        <v>404</v>
      </c>
      <c r="D39" s="107">
        <v>1</v>
      </c>
      <c r="E39" s="110">
        <v>0.08</v>
      </c>
      <c r="F39" s="70">
        <f t="shared" si="1"/>
        <v>8.3333333333333321</v>
      </c>
    </row>
    <row r="40" spans="2:6" ht="15" customHeight="1" thickBot="1">
      <c r="B40" s="147"/>
      <c r="C40" s="157" t="s">
        <v>176</v>
      </c>
      <c r="D40" s="157">
        <v>4</v>
      </c>
      <c r="E40" s="150">
        <v>0.33</v>
      </c>
      <c r="F40" s="70">
        <f t="shared" si="1"/>
        <v>33.333333333333329</v>
      </c>
    </row>
    <row r="41" spans="2:6" ht="15" customHeight="1" thickBot="1">
      <c r="B41"/>
      <c r="C41" s="166" t="s">
        <v>406</v>
      </c>
      <c r="D41" s="166">
        <f>SUM(D36:D40)</f>
        <v>29</v>
      </c>
      <c r="E41" s="151"/>
      <c r="F41" s="70"/>
    </row>
    <row r="42" spans="2:6" ht="15" customHeight="1" thickBot="1">
      <c r="B42"/>
      <c r="C42"/>
      <c r="D42"/>
    </row>
    <row r="43" spans="2:6" ht="28.5" customHeight="1">
      <c r="B43" s="163" t="s">
        <v>441</v>
      </c>
      <c r="C43" s="106" t="s">
        <v>177</v>
      </c>
      <c r="D43" s="106">
        <v>5</v>
      </c>
      <c r="E43" s="153">
        <v>0.41</v>
      </c>
      <c r="F43" s="70">
        <f>(D43/12)*100</f>
        <v>41.666666666666671</v>
      </c>
    </row>
    <row r="44" spans="2:6" ht="15" customHeight="1">
      <c r="B44" s="141"/>
      <c r="C44" s="107" t="s">
        <v>178</v>
      </c>
      <c r="D44" s="107">
        <v>2</v>
      </c>
      <c r="E44" s="148">
        <v>0.17</v>
      </c>
      <c r="F44" s="70">
        <f t="shared" ref="F44:F47" si="3">(D44/12)*100</f>
        <v>16.666666666666664</v>
      </c>
    </row>
    <row r="45" spans="2:6" ht="15" customHeight="1">
      <c r="B45" s="141"/>
      <c r="C45" s="107" t="s">
        <v>179</v>
      </c>
      <c r="D45" s="107">
        <v>4</v>
      </c>
      <c r="E45" s="148">
        <v>0.33</v>
      </c>
      <c r="F45" s="70">
        <f t="shared" si="3"/>
        <v>33.333333333333329</v>
      </c>
    </row>
    <row r="46" spans="2:6" ht="15" customHeight="1" thickBot="1">
      <c r="B46" s="158"/>
      <c r="C46" s="157" t="s">
        <v>180</v>
      </c>
      <c r="D46" s="157">
        <v>1</v>
      </c>
      <c r="E46" s="149">
        <v>0.08</v>
      </c>
      <c r="F46" s="70">
        <f t="shared" si="3"/>
        <v>8.3333333333333321</v>
      </c>
    </row>
    <row r="47" spans="2:6" ht="15" customHeight="1" thickBot="1">
      <c r="B47"/>
      <c r="C47" s="162" t="s">
        <v>407</v>
      </c>
      <c r="D47" s="162">
        <f>SUM(D43:D45)</f>
        <v>11</v>
      </c>
      <c r="E47" s="149">
        <v>0.92</v>
      </c>
      <c r="F47" s="70">
        <f t="shared" si="3"/>
        <v>91.666666666666657</v>
      </c>
    </row>
    <row r="48" spans="2:6" ht="15" customHeight="1" thickBot="1">
      <c r="B48"/>
      <c r="C48"/>
      <c r="D48"/>
    </row>
    <row r="49" spans="2:12" ht="18" customHeight="1">
      <c r="B49" s="163" t="s">
        <v>181</v>
      </c>
      <c r="C49" s="106" t="s">
        <v>182</v>
      </c>
      <c r="D49" s="106">
        <v>8</v>
      </c>
      <c r="E49" s="153">
        <v>0.67</v>
      </c>
      <c r="F49" s="70">
        <f t="shared" si="1"/>
        <v>66.666666666666657</v>
      </c>
    </row>
    <row r="50" spans="2:12" ht="15" customHeight="1">
      <c r="B50" s="144"/>
      <c r="C50" s="107" t="s">
        <v>408</v>
      </c>
      <c r="D50" s="107">
        <v>2</v>
      </c>
      <c r="E50" s="114">
        <v>17</v>
      </c>
      <c r="F50" s="70">
        <f t="shared" si="1"/>
        <v>16.666666666666664</v>
      </c>
    </row>
    <row r="51" spans="2:12" ht="15" customHeight="1" thickBot="1">
      <c r="B51" s="158"/>
      <c r="C51" s="157" t="s">
        <v>183</v>
      </c>
      <c r="D51" s="157">
        <v>2</v>
      </c>
      <c r="E51" s="115">
        <v>17</v>
      </c>
      <c r="F51" s="70">
        <f t="shared" si="1"/>
        <v>16.666666666666664</v>
      </c>
      <c r="H51" s="54"/>
      <c r="I51" s="54"/>
      <c r="J51" s="94" t="s">
        <v>421</v>
      </c>
      <c r="K51" s="54"/>
      <c r="L51" s="54"/>
    </row>
    <row r="52" spans="2:12" ht="15" customHeight="1" thickBot="1">
      <c r="B52"/>
      <c r="C52" s="105" t="s">
        <v>407</v>
      </c>
      <c r="D52" s="105">
        <v>12</v>
      </c>
      <c r="E52" s="155">
        <v>1</v>
      </c>
      <c r="F52" s="70">
        <f t="shared" si="1"/>
        <v>100</v>
      </c>
      <c r="H52" s="94"/>
      <c r="I52" s="307" t="s">
        <v>423</v>
      </c>
      <c r="J52" s="388" t="s">
        <v>422</v>
      </c>
      <c r="K52" s="52" t="s">
        <v>425</v>
      </c>
      <c r="L52" s="54"/>
    </row>
    <row r="53" spans="2:12" ht="15" customHeight="1" thickBot="1">
      <c r="B53"/>
      <c r="C53"/>
      <c r="D53"/>
      <c r="H53" s="54"/>
      <c r="I53" s="95">
        <v>1</v>
      </c>
      <c r="J53" s="95">
        <v>0</v>
      </c>
      <c r="K53" s="95">
        <f t="shared" ref="K53:K62" si="4">J53*I53</f>
        <v>0</v>
      </c>
      <c r="L53" s="54"/>
    </row>
    <row r="54" spans="2:12" ht="15" customHeight="1">
      <c r="B54" s="164" t="s">
        <v>184</v>
      </c>
      <c r="C54" s="106" t="s">
        <v>185</v>
      </c>
      <c r="D54" s="106">
        <v>9</v>
      </c>
      <c r="E54" s="134">
        <v>75</v>
      </c>
      <c r="F54" s="70">
        <f>(D54/12)*100</f>
        <v>75</v>
      </c>
      <c r="H54" s="54"/>
      <c r="I54" s="95">
        <v>2</v>
      </c>
      <c r="J54" s="95">
        <v>2</v>
      </c>
      <c r="K54" s="95">
        <f t="shared" si="4"/>
        <v>4</v>
      </c>
      <c r="L54" s="54"/>
    </row>
    <row r="55" spans="2:12" ht="15" customHeight="1">
      <c r="B55" s="141"/>
      <c r="C55" s="107" t="s">
        <v>186</v>
      </c>
      <c r="D55" s="107">
        <v>4</v>
      </c>
      <c r="E55" s="114">
        <v>33</v>
      </c>
      <c r="F55" s="70">
        <f t="shared" ref="F55:F61" si="5">(D55/12)*100</f>
        <v>33.333333333333329</v>
      </c>
      <c r="H55" s="54"/>
      <c r="I55" s="95">
        <v>3</v>
      </c>
      <c r="J55" s="95">
        <v>1</v>
      </c>
      <c r="K55" s="95">
        <f t="shared" si="4"/>
        <v>3</v>
      </c>
      <c r="L55" s="54"/>
    </row>
    <row r="56" spans="2:12" ht="15" customHeight="1">
      <c r="B56" s="141"/>
      <c r="C56" s="107" t="s">
        <v>187</v>
      </c>
      <c r="D56" s="107">
        <v>4</v>
      </c>
      <c r="E56" s="114">
        <v>33</v>
      </c>
      <c r="F56" s="70">
        <f t="shared" si="5"/>
        <v>33.333333333333329</v>
      </c>
      <c r="H56" s="54"/>
      <c r="I56" s="95">
        <v>4</v>
      </c>
      <c r="J56" s="95">
        <v>1</v>
      </c>
      <c r="K56" s="95">
        <f t="shared" si="4"/>
        <v>4</v>
      </c>
      <c r="L56" s="54"/>
    </row>
    <row r="57" spans="2:12" ht="15" customHeight="1">
      <c r="B57" s="156" t="s">
        <v>428</v>
      </c>
      <c r="C57" s="107" t="s">
        <v>409</v>
      </c>
      <c r="D57" s="107">
        <v>2</v>
      </c>
      <c r="E57" s="114">
        <v>17</v>
      </c>
      <c r="F57" s="70">
        <f t="shared" si="5"/>
        <v>16.666666666666664</v>
      </c>
      <c r="H57" s="54"/>
      <c r="I57" s="95">
        <v>5</v>
      </c>
      <c r="J57" s="95">
        <v>4</v>
      </c>
      <c r="K57" s="95">
        <f t="shared" si="4"/>
        <v>20</v>
      </c>
      <c r="L57" s="54"/>
    </row>
    <row r="58" spans="2:12" ht="15" customHeight="1">
      <c r="B58" s="113" t="s">
        <v>429</v>
      </c>
      <c r="C58" s="107" t="s">
        <v>410</v>
      </c>
      <c r="D58" s="107">
        <v>0</v>
      </c>
      <c r="E58" s="114">
        <v>0</v>
      </c>
      <c r="F58" s="70">
        <f t="shared" si="5"/>
        <v>0</v>
      </c>
      <c r="H58" s="54"/>
      <c r="I58" s="95">
        <v>6</v>
      </c>
      <c r="J58" s="95">
        <v>0</v>
      </c>
      <c r="K58" s="95">
        <f t="shared" si="4"/>
        <v>0</v>
      </c>
      <c r="L58" s="54"/>
    </row>
    <row r="59" spans="2:12" ht="15" customHeight="1">
      <c r="B59" s="141"/>
      <c r="C59" s="107" t="s">
        <v>412</v>
      </c>
      <c r="D59" s="107">
        <v>0</v>
      </c>
      <c r="E59" s="114">
        <v>0</v>
      </c>
      <c r="F59" s="70">
        <f t="shared" si="5"/>
        <v>0</v>
      </c>
      <c r="H59" s="54"/>
      <c r="I59" s="95">
        <v>7</v>
      </c>
      <c r="J59" s="95">
        <v>0</v>
      </c>
      <c r="K59" s="95">
        <f t="shared" si="4"/>
        <v>0</v>
      </c>
      <c r="L59" s="54"/>
    </row>
    <row r="60" spans="2:12" ht="15" customHeight="1">
      <c r="B60" s="141"/>
      <c r="C60" s="107" t="s">
        <v>411</v>
      </c>
      <c r="D60" s="107">
        <v>3</v>
      </c>
      <c r="E60" s="114">
        <v>25</v>
      </c>
      <c r="F60" s="70">
        <f t="shared" si="5"/>
        <v>25</v>
      </c>
      <c r="H60" s="54"/>
      <c r="I60" s="95">
        <v>8</v>
      </c>
      <c r="J60" s="95">
        <v>1</v>
      </c>
      <c r="K60" s="95">
        <f t="shared" si="4"/>
        <v>8</v>
      </c>
      <c r="L60" s="54"/>
    </row>
    <row r="61" spans="2:12" ht="15" customHeight="1" thickBot="1">
      <c r="B61" s="158"/>
      <c r="C61" s="157" t="s">
        <v>188</v>
      </c>
      <c r="D61" s="157">
        <v>1</v>
      </c>
      <c r="E61" s="115">
        <v>8</v>
      </c>
      <c r="F61" s="70">
        <f t="shared" si="5"/>
        <v>8.3333333333333321</v>
      </c>
      <c r="H61" s="54"/>
      <c r="I61" s="95">
        <v>9</v>
      </c>
      <c r="J61" s="95">
        <v>2</v>
      </c>
      <c r="K61" s="95">
        <f t="shared" si="4"/>
        <v>18</v>
      </c>
      <c r="L61" s="54"/>
    </row>
    <row r="62" spans="2:12" ht="15" customHeight="1" thickBot="1">
      <c r="B62"/>
      <c r="C62" s="166" t="s">
        <v>407</v>
      </c>
      <c r="D62" s="166">
        <f>SUM(D54:D61)</f>
        <v>23</v>
      </c>
      <c r="E62" s="151"/>
      <c r="F62" s="70"/>
      <c r="H62" s="54"/>
      <c r="I62" s="95">
        <v>10</v>
      </c>
      <c r="J62" s="97">
        <v>1</v>
      </c>
      <c r="K62" s="97">
        <f t="shared" si="4"/>
        <v>10</v>
      </c>
      <c r="L62" s="54"/>
    </row>
    <row r="63" spans="2:12" ht="15" customHeight="1" thickBot="1">
      <c r="B63"/>
      <c r="C63"/>
      <c r="D63"/>
      <c r="H63" s="54"/>
      <c r="J63" s="389" t="s">
        <v>424</v>
      </c>
      <c r="K63" s="390">
        <f>(SUM(K53:K62)/10)</f>
        <v>6.7</v>
      </c>
      <c r="L63" s="54"/>
    </row>
    <row r="64" spans="2:12" ht="17.25" customHeight="1">
      <c r="B64" s="164" t="s">
        <v>189</v>
      </c>
      <c r="C64" s="106" t="s">
        <v>190</v>
      </c>
      <c r="D64" s="106">
        <v>4</v>
      </c>
      <c r="E64" s="134">
        <v>33</v>
      </c>
      <c r="F64" s="70">
        <f>(D64/12)*100</f>
        <v>33.333333333333329</v>
      </c>
      <c r="H64" s="54"/>
      <c r="L64" s="54"/>
    </row>
    <row r="65" spans="1:12" ht="15" customHeight="1">
      <c r="B65" s="141"/>
      <c r="C65" s="107" t="s">
        <v>191</v>
      </c>
      <c r="D65" s="107">
        <v>5</v>
      </c>
      <c r="E65" s="114">
        <v>42</v>
      </c>
      <c r="F65" s="70">
        <f t="shared" si="1"/>
        <v>41.666666666666671</v>
      </c>
      <c r="H65" s="54"/>
      <c r="L65" s="54"/>
    </row>
    <row r="66" spans="1:12" ht="15" customHeight="1">
      <c r="B66" s="141"/>
      <c r="C66" s="107" t="s">
        <v>192</v>
      </c>
      <c r="D66" s="107">
        <v>6</v>
      </c>
      <c r="E66" s="114">
        <v>5</v>
      </c>
      <c r="F66" s="70">
        <f t="shared" si="1"/>
        <v>50</v>
      </c>
      <c r="H66" s="54"/>
      <c r="L66" s="54"/>
    </row>
    <row r="67" spans="1:12" ht="15" customHeight="1">
      <c r="B67" s="156" t="s">
        <v>428</v>
      </c>
      <c r="C67" s="107" t="s">
        <v>193</v>
      </c>
      <c r="D67" s="107">
        <v>3</v>
      </c>
      <c r="E67" s="114">
        <v>25</v>
      </c>
      <c r="F67" s="70">
        <f t="shared" si="1"/>
        <v>25</v>
      </c>
      <c r="H67" s="54"/>
      <c r="L67" s="54"/>
    </row>
    <row r="68" spans="1:12" ht="15" customHeight="1" thickBot="1">
      <c r="B68" s="130" t="s">
        <v>429</v>
      </c>
      <c r="C68" s="157" t="s">
        <v>194</v>
      </c>
      <c r="D68" s="157">
        <v>1</v>
      </c>
      <c r="E68" s="115">
        <v>8</v>
      </c>
      <c r="F68" s="70">
        <f t="shared" si="1"/>
        <v>8.3333333333333321</v>
      </c>
      <c r="H68" s="54"/>
    </row>
    <row r="69" spans="1:12" ht="15" customHeight="1" thickBot="1">
      <c r="A69" s="159"/>
      <c r="B69"/>
      <c r="C69" s="166" t="s">
        <v>407</v>
      </c>
      <c r="D69" s="166">
        <f>SUM(D64:D68)</f>
        <v>19</v>
      </c>
      <c r="H69" s="54"/>
    </row>
    <row r="70" spans="1:12" ht="15" customHeight="1">
      <c r="B70"/>
      <c r="C70"/>
      <c r="D70"/>
      <c r="H70" s="54"/>
      <c r="L70" s="54"/>
    </row>
    <row r="71" spans="1:12" ht="15" customHeight="1" thickBot="1">
      <c r="B71"/>
      <c r="C71"/>
      <c r="D71"/>
      <c r="H71" s="54"/>
      <c r="L71" s="54"/>
    </row>
    <row r="72" spans="1:12" ht="51.75" customHeight="1" thickBot="1">
      <c r="B72" s="160" t="s">
        <v>195</v>
      </c>
      <c r="C72" s="161">
        <f>(K63)</f>
        <v>6.7</v>
      </c>
      <c r="D72" s="90"/>
      <c r="E72" s="70"/>
      <c r="F72" s="70"/>
      <c r="H72" s="54"/>
      <c r="I72" s="70"/>
      <c r="L72" s="54"/>
    </row>
    <row r="73" spans="1:12" ht="15" customHeight="1" thickBot="1">
      <c r="B73"/>
      <c r="C73"/>
      <c r="D73"/>
    </row>
    <row r="74" spans="1:12" ht="29.25" customHeight="1">
      <c r="B74" s="489" t="s">
        <v>197</v>
      </c>
      <c r="C74" s="490" t="s">
        <v>198</v>
      </c>
      <c r="D74" s="490">
        <v>7</v>
      </c>
      <c r="E74" s="491">
        <v>58</v>
      </c>
      <c r="F74" s="70">
        <f t="shared" si="1"/>
        <v>58.333333333333336</v>
      </c>
    </row>
    <row r="75" spans="1:12" ht="15" customHeight="1">
      <c r="B75" s="205"/>
      <c r="C75" s="91" t="s">
        <v>426</v>
      </c>
      <c r="D75" s="91">
        <v>3</v>
      </c>
      <c r="E75" s="492">
        <v>25</v>
      </c>
      <c r="F75" s="70">
        <f t="shared" si="1"/>
        <v>25</v>
      </c>
    </row>
    <row r="76" spans="1:12" ht="15" customHeight="1" thickBot="1">
      <c r="B76" s="493"/>
      <c r="C76" s="494" t="s">
        <v>427</v>
      </c>
      <c r="D76" s="494">
        <v>2</v>
      </c>
      <c r="E76" s="495">
        <v>17</v>
      </c>
      <c r="F76" s="70">
        <f t="shared" si="1"/>
        <v>16.666666666666664</v>
      </c>
    </row>
    <row r="77" spans="1:12" ht="15" customHeight="1" thickBot="1">
      <c r="B77" s="321"/>
      <c r="C77" s="105" t="s">
        <v>407</v>
      </c>
      <c r="D77" s="105">
        <v>12</v>
      </c>
      <c r="E77" s="496">
        <v>1</v>
      </c>
      <c r="F77" s="70">
        <f t="shared" si="1"/>
        <v>100</v>
      </c>
    </row>
    <row r="78" spans="1:12" ht="15" customHeight="1" thickBot="1">
      <c r="B78"/>
      <c r="C78"/>
      <c r="D78"/>
    </row>
    <row r="79" spans="1:12" ht="17.25" customHeight="1">
      <c r="B79" s="177" t="s">
        <v>432</v>
      </c>
      <c r="C79" s="178" t="s">
        <v>199</v>
      </c>
      <c r="D79" s="131">
        <v>5</v>
      </c>
      <c r="E79" s="131">
        <v>42</v>
      </c>
      <c r="F79" s="60">
        <f t="shared" si="1"/>
        <v>41.666666666666671</v>
      </c>
    </row>
    <row r="80" spans="1:12" ht="15.75" customHeight="1">
      <c r="B80" s="179"/>
      <c r="C80" s="70" t="s">
        <v>430</v>
      </c>
      <c r="D80" s="132">
        <v>2</v>
      </c>
      <c r="E80" s="132">
        <v>17</v>
      </c>
      <c r="F80" s="60">
        <f t="shared" si="1"/>
        <v>16.666666666666664</v>
      </c>
    </row>
    <row r="81" spans="1:13" ht="15" customHeight="1">
      <c r="B81" s="151"/>
      <c r="C81" s="70" t="s">
        <v>200</v>
      </c>
      <c r="D81" s="132">
        <v>3</v>
      </c>
      <c r="E81" s="132">
        <v>25</v>
      </c>
      <c r="F81" s="60">
        <f t="shared" si="1"/>
        <v>25</v>
      </c>
    </row>
    <row r="82" spans="1:13" ht="15" customHeight="1">
      <c r="B82" s="151"/>
      <c r="C82" s="70" t="s">
        <v>431</v>
      </c>
      <c r="D82" s="132">
        <v>0</v>
      </c>
      <c r="E82" s="132">
        <v>0</v>
      </c>
      <c r="F82" s="60">
        <f t="shared" si="1"/>
        <v>0</v>
      </c>
    </row>
    <row r="83" spans="1:13" ht="15" customHeight="1" thickBot="1">
      <c r="B83" s="180"/>
      <c r="C83" s="181" t="s">
        <v>251</v>
      </c>
      <c r="D83" s="133">
        <v>2</v>
      </c>
      <c r="E83" s="133">
        <v>17</v>
      </c>
      <c r="F83" s="60">
        <f t="shared" si="1"/>
        <v>16.666666666666664</v>
      </c>
    </row>
    <row r="84" spans="1:13" ht="15" customHeight="1" thickBot="1">
      <c r="B84" s="175"/>
      <c r="C84" s="176" t="s">
        <v>407</v>
      </c>
      <c r="D84" s="176">
        <v>12</v>
      </c>
      <c r="E84" s="155">
        <v>1</v>
      </c>
      <c r="F84" s="60">
        <f t="shared" si="1"/>
        <v>100</v>
      </c>
    </row>
    <row r="85" spans="1:13" ht="15" customHeight="1" thickBot="1">
      <c r="B85" s="28"/>
      <c r="C85" s="28"/>
      <c r="D85" s="28"/>
    </row>
    <row r="86" spans="1:13" ht="15" customHeight="1" thickBot="1">
      <c r="B86" s="160" t="s">
        <v>201</v>
      </c>
      <c r="C86" s="183" t="s">
        <v>202</v>
      </c>
      <c r="D86" s="183">
        <v>12</v>
      </c>
      <c r="E86" s="184">
        <v>1</v>
      </c>
      <c r="F86" s="70"/>
    </row>
    <row r="92" spans="1:13" s="4" customFormat="1">
      <c r="A92" s="1" t="s">
        <v>38</v>
      </c>
      <c r="B92" s="137" t="s">
        <v>203</v>
      </c>
      <c r="C92" s="66" t="s">
        <v>204</v>
      </c>
      <c r="D92" s="66" t="s">
        <v>205</v>
      </c>
      <c r="E92" s="66" t="s">
        <v>206</v>
      </c>
      <c r="F92" s="66" t="s">
        <v>207</v>
      </c>
      <c r="G92" s="2" t="s">
        <v>208</v>
      </c>
      <c r="H92" s="2" t="s">
        <v>209</v>
      </c>
      <c r="I92" s="2" t="s">
        <v>210</v>
      </c>
      <c r="J92" s="2" t="s">
        <v>211</v>
      </c>
      <c r="K92" s="2" t="s">
        <v>212</v>
      </c>
      <c r="L92" s="2" t="s">
        <v>213</v>
      </c>
      <c r="M92" s="3" t="s">
        <v>214</v>
      </c>
    </row>
    <row r="93" spans="1:13" s="4" customFormat="1">
      <c r="A93" s="5">
        <v>45827.652285543983</v>
      </c>
      <c r="B93" s="138" t="s">
        <v>164</v>
      </c>
      <c r="C93" s="67" t="s">
        <v>215</v>
      </c>
      <c r="D93" s="67" t="s">
        <v>216</v>
      </c>
      <c r="E93" s="67" t="s">
        <v>173</v>
      </c>
      <c r="F93" s="67" t="s">
        <v>177</v>
      </c>
      <c r="G93" s="6" t="s">
        <v>182</v>
      </c>
      <c r="H93" s="6" t="s">
        <v>217</v>
      </c>
      <c r="I93" s="6" t="s">
        <v>218</v>
      </c>
      <c r="J93" s="6">
        <v>9</v>
      </c>
      <c r="K93" s="6" t="s">
        <v>219</v>
      </c>
      <c r="L93" s="6" t="s">
        <v>199</v>
      </c>
      <c r="M93" s="7"/>
    </row>
    <row r="94" spans="1:13" s="4" customFormat="1">
      <c r="A94" s="8">
        <v>45829.716348229165</v>
      </c>
      <c r="B94" s="139" t="s">
        <v>162</v>
      </c>
      <c r="C94" s="68" t="s">
        <v>215</v>
      </c>
      <c r="D94" s="68" t="s">
        <v>220</v>
      </c>
      <c r="E94" s="68" t="s">
        <v>221</v>
      </c>
      <c r="F94" s="68" t="s">
        <v>178</v>
      </c>
      <c r="G94" s="9" t="s">
        <v>182</v>
      </c>
      <c r="H94" s="9" t="s">
        <v>222</v>
      </c>
      <c r="I94" s="9" t="s">
        <v>223</v>
      </c>
      <c r="J94" s="9">
        <v>8</v>
      </c>
      <c r="K94" s="9" t="s">
        <v>219</v>
      </c>
      <c r="L94" s="9" t="s">
        <v>199</v>
      </c>
      <c r="M94" s="10"/>
    </row>
    <row r="95" spans="1:13" s="4" customFormat="1">
      <c r="A95" s="5">
        <v>45830.399055173606</v>
      </c>
      <c r="B95" s="138" t="s">
        <v>166</v>
      </c>
      <c r="C95" s="67" t="s">
        <v>215</v>
      </c>
      <c r="D95" s="67" t="s">
        <v>170</v>
      </c>
      <c r="E95" s="67" t="s">
        <v>224</v>
      </c>
      <c r="F95" s="67"/>
      <c r="G95" s="6" t="s">
        <v>182</v>
      </c>
      <c r="H95" s="6" t="s">
        <v>217</v>
      </c>
      <c r="I95" s="6" t="s">
        <v>194</v>
      </c>
      <c r="J95" s="6">
        <v>10</v>
      </c>
      <c r="K95" s="6" t="s">
        <v>219</v>
      </c>
      <c r="L95" s="6" t="s">
        <v>200</v>
      </c>
      <c r="M95" s="7"/>
    </row>
    <row r="96" spans="1:13" s="4" customFormat="1">
      <c r="A96" s="8">
        <v>45831.33137980324</v>
      </c>
      <c r="B96" s="139" t="s">
        <v>164</v>
      </c>
      <c r="C96" s="68" t="s">
        <v>215</v>
      </c>
      <c r="D96" s="68" t="s">
        <v>225</v>
      </c>
      <c r="E96" s="68" t="s">
        <v>226</v>
      </c>
      <c r="F96" s="68" t="s">
        <v>177</v>
      </c>
      <c r="G96" s="9" t="s">
        <v>183</v>
      </c>
      <c r="H96" s="9" t="s">
        <v>227</v>
      </c>
      <c r="I96" s="9" t="s">
        <v>193</v>
      </c>
      <c r="J96" s="9">
        <v>5</v>
      </c>
      <c r="K96" s="9" t="s">
        <v>219</v>
      </c>
      <c r="L96" s="9" t="s">
        <v>200</v>
      </c>
      <c r="M96" s="10"/>
    </row>
    <row r="97" spans="1:13" s="4" customFormat="1">
      <c r="A97" s="5">
        <v>45831.558790416668</v>
      </c>
      <c r="B97" s="138" t="s">
        <v>165</v>
      </c>
      <c r="C97" s="67" t="s">
        <v>215</v>
      </c>
      <c r="D97" s="67" t="s">
        <v>171</v>
      </c>
      <c r="E97" s="67" t="s">
        <v>228</v>
      </c>
      <c r="F97" s="67" t="s">
        <v>229</v>
      </c>
      <c r="G97" s="6" t="s">
        <v>182</v>
      </c>
      <c r="H97" s="6" t="s">
        <v>217</v>
      </c>
      <c r="I97" s="6" t="s">
        <v>230</v>
      </c>
      <c r="J97" s="6">
        <v>3</v>
      </c>
      <c r="K97" s="6" t="s">
        <v>219</v>
      </c>
      <c r="L97" s="6" t="s">
        <v>199</v>
      </c>
      <c r="M97" s="7"/>
    </row>
    <row r="98" spans="1:13" s="4" customFormat="1">
      <c r="A98" s="8">
        <v>45831.717141886576</v>
      </c>
      <c r="B98" s="139" t="s">
        <v>161</v>
      </c>
      <c r="C98" s="68" t="s">
        <v>231</v>
      </c>
      <c r="D98" s="68" t="s">
        <v>232</v>
      </c>
      <c r="E98" s="68" t="s">
        <v>233</v>
      </c>
      <c r="F98" s="68" t="s">
        <v>178</v>
      </c>
      <c r="G98" s="9" t="s">
        <v>182</v>
      </c>
      <c r="H98" s="9" t="s">
        <v>222</v>
      </c>
      <c r="I98" s="9" t="s">
        <v>234</v>
      </c>
      <c r="J98" s="9">
        <v>5</v>
      </c>
      <c r="K98" s="9" t="s">
        <v>235</v>
      </c>
      <c r="L98" s="9" t="s">
        <v>200</v>
      </c>
      <c r="M98" s="10"/>
    </row>
    <row r="99" spans="1:13" s="4" customFormat="1">
      <c r="A99" s="5">
        <v>45831.732725254631</v>
      </c>
      <c r="B99" s="138" t="s">
        <v>236</v>
      </c>
      <c r="C99" s="67" t="s">
        <v>215</v>
      </c>
      <c r="D99" s="67" t="s">
        <v>220</v>
      </c>
      <c r="E99" s="67" t="s">
        <v>237</v>
      </c>
      <c r="F99" s="67" t="s">
        <v>177</v>
      </c>
      <c r="G99" s="6" t="s">
        <v>183</v>
      </c>
      <c r="H99" s="6" t="s">
        <v>238</v>
      </c>
      <c r="I99" s="6" t="s">
        <v>239</v>
      </c>
      <c r="J99" s="6">
        <v>4</v>
      </c>
      <c r="K99" s="6" t="s">
        <v>219</v>
      </c>
      <c r="L99" s="6" t="s">
        <v>240</v>
      </c>
      <c r="M99" s="7"/>
    </row>
    <row r="100" spans="1:13" s="4" customFormat="1">
      <c r="A100" s="8">
        <v>45832.665018530097</v>
      </c>
      <c r="B100" s="139" t="s">
        <v>161</v>
      </c>
      <c r="C100" s="68" t="s">
        <v>215</v>
      </c>
      <c r="D100" s="68" t="s">
        <v>241</v>
      </c>
      <c r="E100" s="68" t="s">
        <v>242</v>
      </c>
      <c r="F100" s="68" t="s">
        <v>177</v>
      </c>
      <c r="G100" s="9" t="s">
        <v>243</v>
      </c>
      <c r="H100" s="9" t="s">
        <v>244</v>
      </c>
      <c r="I100" s="9" t="s">
        <v>245</v>
      </c>
      <c r="J100" s="9">
        <v>2</v>
      </c>
      <c r="K100" s="9" t="s">
        <v>219</v>
      </c>
      <c r="L100" s="9" t="s">
        <v>199</v>
      </c>
      <c r="M100" s="10"/>
    </row>
    <row r="101" spans="1:13" s="4" customFormat="1">
      <c r="A101" s="5">
        <v>45833.014355752312</v>
      </c>
      <c r="B101" s="138" t="s">
        <v>165</v>
      </c>
      <c r="C101" s="67" t="s">
        <v>215</v>
      </c>
      <c r="D101" s="67" t="s">
        <v>246</v>
      </c>
      <c r="E101" s="67" t="s">
        <v>226</v>
      </c>
      <c r="F101" s="67" t="s">
        <v>177</v>
      </c>
      <c r="G101" s="6" t="s">
        <v>243</v>
      </c>
      <c r="H101" s="6" t="s">
        <v>244</v>
      </c>
      <c r="I101" s="6" t="s">
        <v>234</v>
      </c>
      <c r="J101" s="6">
        <v>2</v>
      </c>
      <c r="K101" s="6" t="s">
        <v>247</v>
      </c>
      <c r="L101" s="6" t="s">
        <v>199</v>
      </c>
      <c r="M101" s="7"/>
    </row>
    <row r="102" spans="1:13" s="4" customFormat="1">
      <c r="A102" s="8">
        <v>45833.957408784721</v>
      </c>
      <c r="B102" s="139" t="s">
        <v>162</v>
      </c>
      <c r="C102" s="68" t="s">
        <v>248</v>
      </c>
      <c r="D102" s="68" t="s">
        <v>249</v>
      </c>
      <c r="E102" s="68" t="s">
        <v>233</v>
      </c>
      <c r="F102" s="68" t="s">
        <v>229</v>
      </c>
      <c r="G102" s="9" t="s">
        <v>182</v>
      </c>
      <c r="H102" s="9" t="s">
        <v>250</v>
      </c>
      <c r="I102" s="9" t="s">
        <v>245</v>
      </c>
      <c r="J102" s="9">
        <v>5</v>
      </c>
      <c r="K102" s="9" t="s">
        <v>247</v>
      </c>
      <c r="L102" s="9" t="s">
        <v>251</v>
      </c>
      <c r="M102" s="10"/>
    </row>
    <row r="103" spans="1:13" s="4" customFormat="1">
      <c r="A103" s="5">
        <v>45834.405168182871</v>
      </c>
      <c r="B103" s="138" t="s">
        <v>161</v>
      </c>
      <c r="C103" s="67" t="s">
        <v>231</v>
      </c>
      <c r="D103" s="67" t="s">
        <v>252</v>
      </c>
      <c r="E103" s="67" t="s">
        <v>253</v>
      </c>
      <c r="F103" s="67" t="s">
        <v>229</v>
      </c>
      <c r="G103" s="6" t="s">
        <v>182</v>
      </c>
      <c r="H103" s="6" t="s">
        <v>254</v>
      </c>
      <c r="I103" s="6" t="s">
        <v>223</v>
      </c>
      <c r="J103" s="6">
        <v>9</v>
      </c>
      <c r="K103" s="6" t="s">
        <v>247</v>
      </c>
      <c r="L103" s="6" t="s">
        <v>240</v>
      </c>
      <c r="M103" s="7"/>
    </row>
    <row r="104" spans="1:13" s="4" customFormat="1">
      <c r="A104" s="11">
        <v>45842.491656840277</v>
      </c>
      <c r="B104" s="140" t="s">
        <v>255</v>
      </c>
      <c r="C104" s="69" t="s">
        <v>215</v>
      </c>
      <c r="D104" s="69" t="s">
        <v>256</v>
      </c>
      <c r="E104" s="69" t="s">
        <v>257</v>
      </c>
      <c r="F104" s="69" t="s">
        <v>229</v>
      </c>
      <c r="G104" s="12" t="s">
        <v>182</v>
      </c>
      <c r="H104" s="12" t="s">
        <v>186</v>
      </c>
      <c r="I104" s="12" t="s">
        <v>258</v>
      </c>
      <c r="J104" s="12">
        <v>5</v>
      </c>
      <c r="K104" s="12" t="s">
        <v>235</v>
      </c>
      <c r="L104" s="12" t="s">
        <v>251</v>
      </c>
    </row>
  </sheetData>
  <pageMargins left="0.7" right="0.7" top="0.75" bottom="0.75" header="0.3" footer="0.3"/>
  <pageSetup paperSize="9" orientation="portrait" r:id="rId1"/>
  <drawing r:id="rId2"/>
  <tableParts count="1">
    <tablePart r:id="rId3"/>
  </tableParts>
</worksheet>
</file>

<file path=xl/worksheets/sheet10.xml><?xml version="1.0" encoding="utf-8"?>
<worksheet xmlns="http://schemas.openxmlformats.org/spreadsheetml/2006/main" xmlns:r="http://schemas.openxmlformats.org/officeDocument/2006/relationships">
  <dimension ref="E3:M85"/>
  <sheetViews>
    <sheetView topLeftCell="H4" zoomScale="82" zoomScaleNormal="82" workbookViewId="0">
      <selection activeCell="M11" sqref="M11"/>
    </sheetView>
  </sheetViews>
  <sheetFormatPr defaultRowHeight="15"/>
  <cols>
    <col min="5" max="5" width="36.140625" customWidth="1"/>
    <col min="6" max="11" width="30.7109375" customWidth="1"/>
    <col min="12" max="12" width="35.28515625" customWidth="1"/>
    <col min="13" max="13" width="68.42578125" customWidth="1"/>
  </cols>
  <sheetData>
    <row r="3" spans="7:13" ht="15.75" thickBot="1"/>
    <row r="4" spans="7:13" ht="30" customHeight="1" thickBot="1">
      <c r="G4" s="338" t="s">
        <v>520</v>
      </c>
      <c r="H4" s="339"/>
      <c r="I4" s="339"/>
      <c r="J4" s="340"/>
    </row>
    <row r="5" spans="7:13" ht="30" customHeight="1">
      <c r="L5" s="378"/>
      <c r="M5" s="376" t="s">
        <v>521</v>
      </c>
    </row>
    <row r="6" spans="7:13" ht="30" customHeight="1">
      <c r="L6" s="376" t="s">
        <v>482</v>
      </c>
      <c r="M6" s="379">
        <v>5.0000000000000001E-3</v>
      </c>
    </row>
    <row r="7" spans="7:13" ht="30" customHeight="1">
      <c r="L7" s="377" t="s">
        <v>481</v>
      </c>
      <c r="M7" s="376">
        <v>9.5000000000000001E-2</v>
      </c>
    </row>
    <row r="8" spans="7:13" ht="30" customHeight="1">
      <c r="L8" s="376" t="s">
        <v>503</v>
      </c>
      <c r="M8" s="376">
        <v>0.12</v>
      </c>
    </row>
    <row r="9" spans="7:13" ht="30" customHeight="1" thickBot="1">
      <c r="L9" s="569" t="s">
        <v>513</v>
      </c>
      <c r="M9" s="569">
        <v>0.08</v>
      </c>
    </row>
    <row r="10" spans="7:13" ht="30" customHeight="1" thickBot="1">
      <c r="L10" s="570" t="s">
        <v>420</v>
      </c>
      <c r="M10" s="571">
        <f>SUM(M6:M9)</f>
        <v>0.3</v>
      </c>
    </row>
    <row r="11" spans="7:13" ht="28.5" customHeight="1"/>
    <row r="12" spans="7:13" ht="28.5" customHeight="1"/>
    <row r="13" spans="7:13" ht="28.5" customHeight="1">
      <c r="L13" s="378"/>
      <c r="M13" s="376" t="s">
        <v>522</v>
      </c>
    </row>
    <row r="14" spans="7:13" ht="30" customHeight="1">
      <c r="L14" s="376" t="s">
        <v>482</v>
      </c>
      <c r="M14" s="379">
        <v>5.0000000000000001E-3</v>
      </c>
    </row>
    <row r="15" spans="7:13" ht="30" customHeight="1">
      <c r="L15" s="377" t="s">
        <v>632</v>
      </c>
      <c r="M15" s="376">
        <f>(M14+M7)</f>
        <v>0.1</v>
      </c>
    </row>
    <row r="16" spans="7:13" ht="30" customHeight="1">
      <c r="L16" s="376" t="s">
        <v>633</v>
      </c>
      <c r="M16" s="376">
        <f t="shared" ref="M16" si="0">(M15+M8)</f>
        <v>0.22</v>
      </c>
    </row>
    <row r="17" spans="5:13" ht="15.75">
      <c r="L17" s="376" t="s">
        <v>634</v>
      </c>
      <c r="M17" s="376">
        <f>(M16+M9)</f>
        <v>0.3</v>
      </c>
    </row>
    <row r="19" spans="5:13" ht="15.75" thickBot="1"/>
    <row r="20" spans="5:13" ht="27" thickBot="1">
      <c r="E20" s="60"/>
      <c r="F20" s="60"/>
      <c r="G20" s="338" t="s">
        <v>505</v>
      </c>
      <c r="H20" s="339"/>
      <c r="I20" s="339"/>
      <c r="J20" s="340"/>
    </row>
    <row r="21" spans="5:13">
      <c r="E21" s="60"/>
      <c r="F21" s="60"/>
      <c r="G21" s="60"/>
      <c r="H21" s="60"/>
      <c r="I21" s="70"/>
      <c r="J21" s="60"/>
    </row>
    <row r="22" spans="5:13" ht="15.75" thickBot="1">
      <c r="E22" s="60"/>
      <c r="F22" s="60"/>
      <c r="G22" s="60"/>
      <c r="H22" s="60"/>
      <c r="I22" s="70"/>
      <c r="J22" s="60"/>
    </row>
    <row r="23" spans="5:13" ht="24" thickBot="1">
      <c r="E23" s="371" t="s">
        <v>482</v>
      </c>
    </row>
    <row r="24" spans="5:13" ht="30" customHeight="1" thickBot="1">
      <c r="E24" s="372" t="s">
        <v>340</v>
      </c>
      <c r="F24" s="174" t="s">
        <v>341</v>
      </c>
      <c r="G24" s="174">
        <v>1</v>
      </c>
      <c r="H24" s="373">
        <v>0.25</v>
      </c>
      <c r="I24" s="310">
        <f>((5+15+15)/4)</f>
        <v>8.75</v>
      </c>
      <c r="J24" s="311" t="s">
        <v>472</v>
      </c>
      <c r="K24" s="312">
        <f>(I24*500)</f>
        <v>4375</v>
      </c>
      <c r="L24" s="313" t="s">
        <v>484</v>
      </c>
      <c r="M24" s="232" t="s">
        <v>473</v>
      </c>
    </row>
    <row r="25" spans="5:13" ht="30" customHeight="1">
      <c r="E25" s="74"/>
      <c r="F25" s="73" t="s">
        <v>342</v>
      </c>
      <c r="G25" s="90">
        <v>2</v>
      </c>
      <c r="H25" s="18">
        <v>0.5</v>
      </c>
      <c r="I25" s="60"/>
      <c r="J25" s="60"/>
      <c r="K25" s="60"/>
      <c r="L25" s="60"/>
    </row>
    <row r="26" spans="5:13" ht="30" customHeight="1" thickBot="1">
      <c r="E26" s="74"/>
      <c r="F26" s="296" t="s">
        <v>343</v>
      </c>
      <c r="G26" s="26">
        <v>1</v>
      </c>
      <c r="H26" s="27">
        <v>0.25</v>
      </c>
      <c r="I26" s="60"/>
      <c r="J26" s="60"/>
      <c r="K26" s="60"/>
      <c r="L26" s="60"/>
    </row>
    <row r="27" spans="5:13" ht="16.5" thickBot="1">
      <c r="E27" s="13" t="s">
        <v>279</v>
      </c>
      <c r="F27" s="297" t="s">
        <v>280</v>
      </c>
      <c r="G27" s="20">
        <v>4</v>
      </c>
      <c r="H27" s="21">
        <v>1</v>
      </c>
      <c r="I27" s="60"/>
      <c r="J27" s="60"/>
      <c r="K27" s="60"/>
      <c r="L27" s="60"/>
    </row>
    <row r="30" spans="5:13">
      <c r="E30" s="54"/>
    </row>
    <row r="31" spans="5:13" ht="15.75" thickBot="1">
      <c r="E31" s="54"/>
    </row>
    <row r="32" spans="5:13" ht="15.75" thickBot="1">
      <c r="E32" s="360"/>
      <c r="F32" s="361"/>
      <c r="G32" s="361"/>
      <c r="H32" s="361"/>
      <c r="I32" s="362" t="s">
        <v>479</v>
      </c>
      <c r="J32" s="363"/>
    </row>
    <row r="33" spans="5:13" ht="16.5" thickBot="1">
      <c r="E33" s="351" t="s">
        <v>348</v>
      </c>
      <c r="F33" s="306">
        <v>150</v>
      </c>
      <c r="G33" s="306">
        <v>2</v>
      </c>
      <c r="H33" s="315">
        <v>0.5</v>
      </c>
      <c r="I33" s="307">
        <f>(H33*F33)</f>
        <v>75</v>
      </c>
      <c r="J33" s="364"/>
      <c r="L33" s="322">
        <f>ROUND(K24/I36,1)</f>
        <v>186.7</v>
      </c>
      <c r="M33" s="323" t="s">
        <v>485</v>
      </c>
    </row>
    <row r="34" spans="5:13" ht="16.5" thickBot="1">
      <c r="E34" s="365"/>
      <c r="F34" s="306">
        <v>225</v>
      </c>
      <c r="G34" s="306">
        <v>2</v>
      </c>
      <c r="H34" s="315">
        <v>0.5</v>
      </c>
      <c r="I34" s="307">
        <f>(H34*F34)</f>
        <v>112.5</v>
      </c>
      <c r="J34" s="364"/>
    </row>
    <row r="35" spans="5:13" ht="24" thickBot="1">
      <c r="E35" s="366"/>
      <c r="F35" s="314"/>
      <c r="G35" s="314"/>
      <c r="H35" s="314"/>
      <c r="I35" s="307">
        <f>SUM(I33:I34)</f>
        <v>187.5</v>
      </c>
      <c r="J35" s="364"/>
      <c r="L35" s="125" t="s">
        <v>516</v>
      </c>
      <c r="M35" s="374" t="s">
        <v>482</v>
      </c>
    </row>
    <row r="36" spans="5:13" ht="16.5" customHeight="1" thickBot="1">
      <c r="E36" s="367"/>
      <c r="F36" s="368"/>
      <c r="G36" s="368"/>
      <c r="H36" s="368"/>
      <c r="I36" s="369">
        <f>(I35/8)</f>
        <v>23.4375</v>
      </c>
      <c r="J36" s="370" t="s">
        <v>483</v>
      </c>
      <c r="L36" s="328">
        <f>ROUND(1/L33,3)</f>
        <v>5.0000000000000001E-3</v>
      </c>
      <c r="M36" s="327" t="s">
        <v>491</v>
      </c>
    </row>
    <row r="39" spans="5:13" ht="15.75" thickBot="1"/>
    <row r="40" spans="5:13" ht="30.75" thickBot="1">
      <c r="E40" s="346" t="s">
        <v>481</v>
      </c>
      <c r="F40" s="354"/>
      <c r="G40" s="219" t="s">
        <v>474</v>
      </c>
      <c r="H40" s="219"/>
      <c r="I40" s="219"/>
      <c r="J40" s="218" t="s">
        <v>475</v>
      </c>
      <c r="K40" s="231"/>
    </row>
    <row r="41" spans="5:13" ht="15.75">
      <c r="E41" s="355" t="s">
        <v>13</v>
      </c>
      <c r="F41" s="173" t="s">
        <v>466</v>
      </c>
      <c r="G41" s="173">
        <v>40</v>
      </c>
      <c r="H41" s="173">
        <v>1</v>
      </c>
      <c r="I41" s="304">
        <v>0.125</v>
      </c>
      <c r="J41" s="95">
        <f>(I41*G41)</f>
        <v>5</v>
      </c>
      <c r="K41" s="350"/>
    </row>
    <row r="42" spans="5:13" ht="15.75">
      <c r="E42" s="186"/>
      <c r="F42" s="173" t="s">
        <v>15</v>
      </c>
      <c r="G42" s="173">
        <v>60</v>
      </c>
      <c r="H42" s="173">
        <v>1</v>
      </c>
      <c r="I42" s="304">
        <v>0.125</v>
      </c>
      <c r="J42" s="95">
        <f t="shared" ref="J42:J45" si="1">(I42*G42)</f>
        <v>7.5</v>
      </c>
      <c r="K42" s="350"/>
    </row>
    <row r="43" spans="5:13" ht="15.75">
      <c r="E43" s="186"/>
      <c r="F43" s="173" t="s">
        <v>467</v>
      </c>
      <c r="G43" s="173">
        <v>80</v>
      </c>
      <c r="H43" s="173">
        <v>3</v>
      </c>
      <c r="I43" s="304">
        <v>0.375</v>
      </c>
      <c r="J43" s="95">
        <f t="shared" si="1"/>
        <v>30</v>
      </c>
      <c r="K43" s="350"/>
    </row>
    <row r="44" spans="5:13" ht="15.75">
      <c r="E44" s="186"/>
      <c r="F44" s="173" t="s">
        <v>468</v>
      </c>
      <c r="G44" s="173">
        <v>100</v>
      </c>
      <c r="H44" s="173">
        <v>2</v>
      </c>
      <c r="I44" s="305">
        <v>0.25</v>
      </c>
      <c r="J44" s="95">
        <f t="shared" si="1"/>
        <v>25</v>
      </c>
      <c r="K44" s="350"/>
    </row>
    <row r="45" spans="5:13" ht="31.5">
      <c r="E45" s="186"/>
      <c r="F45" s="173" t="s">
        <v>469</v>
      </c>
      <c r="G45" s="173">
        <f>ROUND((H44*G44+H43*G43+G42+G41)/7,1)</f>
        <v>77.099999999999994</v>
      </c>
      <c r="H45" s="173">
        <v>1</v>
      </c>
      <c r="I45" s="304">
        <v>0.125</v>
      </c>
      <c r="J45" s="97">
        <f t="shared" si="1"/>
        <v>9.6374999999999993</v>
      </c>
      <c r="K45" s="356"/>
    </row>
    <row r="46" spans="5:13" ht="16.5" thickBot="1">
      <c r="E46" s="186"/>
      <c r="F46" s="173"/>
      <c r="G46" s="173"/>
      <c r="H46" s="173"/>
      <c r="I46" s="318"/>
      <c r="J46" s="319"/>
      <c r="K46" s="357"/>
    </row>
    <row r="47" spans="5:13" ht="15.75" thickBot="1">
      <c r="E47" s="358"/>
      <c r="F47" s="221"/>
      <c r="G47" s="221"/>
      <c r="H47" s="221"/>
      <c r="I47" s="359"/>
      <c r="J47" s="308">
        <f>SUM(J41:J45)</f>
        <v>77.137500000000003</v>
      </c>
      <c r="K47" s="309" t="s">
        <v>478</v>
      </c>
    </row>
    <row r="48" spans="5:13" ht="16.5" thickBot="1">
      <c r="E48" s="70"/>
      <c r="F48" s="70"/>
      <c r="G48" s="70"/>
      <c r="H48" s="70"/>
      <c r="I48" s="70"/>
      <c r="J48" s="352">
        <f>(J47/8)</f>
        <v>9.6421875000000004</v>
      </c>
      <c r="K48" s="353" t="s">
        <v>492</v>
      </c>
    </row>
    <row r="49" spans="5:13" ht="24" thickBot="1">
      <c r="E49" s="70"/>
      <c r="F49" s="70"/>
      <c r="G49" s="70"/>
      <c r="H49" s="70"/>
      <c r="I49" s="70"/>
      <c r="J49" s="237"/>
      <c r="K49" s="237"/>
      <c r="L49" s="125" t="s">
        <v>517</v>
      </c>
      <c r="M49" s="375" t="s">
        <v>481</v>
      </c>
    </row>
    <row r="50" spans="5:13" ht="16.5" thickBot="1">
      <c r="E50" s="70"/>
      <c r="F50" s="70"/>
      <c r="G50" s="70"/>
      <c r="H50" s="70"/>
      <c r="I50" s="70"/>
      <c r="J50" s="237"/>
      <c r="K50" s="237"/>
      <c r="L50" s="326">
        <f>ROUND(J48/J55,3)</f>
        <v>9.5000000000000001E-2</v>
      </c>
      <c r="M50" s="327" t="s">
        <v>491</v>
      </c>
    </row>
    <row r="51" spans="5:13" ht="15.75" thickBot="1">
      <c r="E51" s="125"/>
      <c r="F51" s="178" t="s">
        <v>486</v>
      </c>
      <c r="G51" s="178"/>
      <c r="H51" s="178"/>
      <c r="I51" s="134" t="s">
        <v>488</v>
      </c>
      <c r="J51" s="178"/>
      <c r="K51" s="118"/>
    </row>
    <row r="52" spans="5:13" ht="15.75">
      <c r="E52" s="33" t="s">
        <v>95</v>
      </c>
      <c r="F52" s="36">
        <v>500</v>
      </c>
      <c r="G52" s="36">
        <v>2</v>
      </c>
      <c r="H52" s="316">
        <v>0.25</v>
      </c>
      <c r="I52" s="134">
        <f>(H52*F52)</f>
        <v>125</v>
      </c>
      <c r="J52" s="70"/>
      <c r="K52" s="120"/>
    </row>
    <row r="53" spans="5:13" ht="15.75">
      <c r="E53" s="38"/>
      <c r="F53" s="189">
        <v>750</v>
      </c>
      <c r="G53" s="189">
        <v>4</v>
      </c>
      <c r="H53" s="300">
        <v>0.5</v>
      </c>
      <c r="I53" s="114">
        <f t="shared" ref="I53:I54" si="2">(H53*F53)</f>
        <v>375</v>
      </c>
      <c r="J53" s="70"/>
      <c r="K53" s="120"/>
    </row>
    <row r="54" spans="5:13" ht="16.5" thickBot="1">
      <c r="E54" s="41"/>
      <c r="F54" s="42">
        <v>1250</v>
      </c>
      <c r="G54" s="42">
        <v>2</v>
      </c>
      <c r="H54" s="317">
        <v>0.25</v>
      </c>
      <c r="I54" s="115">
        <f t="shared" si="2"/>
        <v>312.5</v>
      </c>
      <c r="J54" s="70"/>
      <c r="K54" s="120"/>
    </row>
    <row r="55" spans="5:13" ht="16.5" thickBot="1">
      <c r="E55" s="180"/>
      <c r="F55" s="181"/>
      <c r="G55" s="181"/>
      <c r="H55" s="181"/>
      <c r="I55" s="184">
        <f>SUM(I52:I54)</f>
        <v>812.5</v>
      </c>
      <c r="J55" s="325">
        <f>I55/8</f>
        <v>101.5625</v>
      </c>
      <c r="K55" s="324" t="s">
        <v>489</v>
      </c>
    </row>
    <row r="59" spans="5:13" ht="15.75" thickBot="1"/>
    <row r="60" spans="5:13" ht="24" thickBot="1">
      <c r="E60" s="336" t="s">
        <v>503</v>
      </c>
    </row>
    <row r="61" spans="5:13" ht="15.75" thickBot="1">
      <c r="E61" s="116"/>
      <c r="F61" s="229" t="s">
        <v>493</v>
      </c>
      <c r="G61" s="117"/>
      <c r="H61" s="117"/>
      <c r="I61" s="178" t="s">
        <v>494</v>
      </c>
      <c r="J61" s="127"/>
    </row>
    <row r="62" spans="5:13" ht="15.75">
      <c r="E62" s="22" t="s">
        <v>13</v>
      </c>
      <c r="F62" s="23">
        <v>80</v>
      </c>
      <c r="G62" s="23">
        <v>3</v>
      </c>
      <c r="H62" s="329">
        <v>0.75</v>
      </c>
      <c r="I62" s="134">
        <f>(H62*F62)</f>
        <v>60</v>
      </c>
      <c r="J62" s="128"/>
    </row>
    <row r="63" spans="5:13" ht="16.5" thickBot="1">
      <c r="E63" s="25"/>
      <c r="F63" s="26">
        <v>60</v>
      </c>
      <c r="G63" s="26">
        <v>1</v>
      </c>
      <c r="H63" s="330">
        <v>0.25</v>
      </c>
      <c r="I63" s="114">
        <f>(H63*F63)</f>
        <v>15</v>
      </c>
      <c r="J63" s="128"/>
    </row>
    <row r="64" spans="5:13" ht="15.75" thickBot="1">
      <c r="E64" s="121"/>
      <c r="F64" s="230"/>
      <c r="G64" s="122"/>
      <c r="H64" s="122"/>
      <c r="I64" s="222">
        <f>SUM(I62:I63)</f>
        <v>75</v>
      </c>
      <c r="J64" s="331" t="s">
        <v>495</v>
      </c>
    </row>
    <row r="65" spans="5:13" ht="15.75" thickBot="1">
      <c r="F65" s="96"/>
      <c r="I65" s="320">
        <f>I64/8</f>
        <v>9.375</v>
      </c>
      <c r="J65" s="335" t="s">
        <v>504</v>
      </c>
    </row>
    <row r="66" spans="5:13" ht="15.75" thickBot="1">
      <c r="F66" s="96"/>
      <c r="I66" s="60"/>
      <c r="J66" s="96"/>
    </row>
    <row r="67" spans="5:13" ht="16.5" thickBot="1">
      <c r="E67" s="22" t="s">
        <v>9</v>
      </c>
      <c r="F67" s="23">
        <v>40</v>
      </c>
      <c r="G67" s="23">
        <v>2</v>
      </c>
      <c r="H67" s="24">
        <v>0.5</v>
      </c>
      <c r="I67" s="134">
        <f t="shared" ref="I67:I69" si="3">(H67*F67)</f>
        <v>20</v>
      </c>
      <c r="J67" s="127"/>
    </row>
    <row r="68" spans="5:13" ht="16.5" thickBot="1">
      <c r="E68" s="19"/>
      <c r="F68" s="90">
        <v>30</v>
      </c>
      <c r="G68" s="90">
        <v>1</v>
      </c>
      <c r="H68" s="18">
        <v>0.25</v>
      </c>
      <c r="I68" s="134">
        <f t="shared" si="3"/>
        <v>7.5</v>
      </c>
      <c r="J68" s="128"/>
    </row>
    <row r="69" spans="5:13" ht="24" thickBot="1">
      <c r="E69" s="25"/>
      <c r="F69" s="26">
        <v>15</v>
      </c>
      <c r="G69" s="26">
        <v>1</v>
      </c>
      <c r="H69" s="27">
        <v>0.25</v>
      </c>
      <c r="I69" s="134">
        <f t="shared" si="3"/>
        <v>3.75</v>
      </c>
      <c r="J69" s="128"/>
      <c r="L69" s="125" t="s">
        <v>518</v>
      </c>
      <c r="M69" s="336" t="s">
        <v>503</v>
      </c>
    </row>
    <row r="70" spans="5:13" ht="16.5" thickBot="1">
      <c r="E70" s="121"/>
      <c r="F70" s="230"/>
      <c r="G70" s="122"/>
      <c r="H70" s="122"/>
      <c r="I70" s="222">
        <f>SUM(I67:I69)</f>
        <v>31.25</v>
      </c>
      <c r="J70" s="233" t="s">
        <v>496</v>
      </c>
      <c r="L70" s="337">
        <f>(I65/I77)</f>
        <v>0.12</v>
      </c>
      <c r="M70" s="327" t="s">
        <v>491</v>
      </c>
    </row>
    <row r="71" spans="5:13" ht="15.75" thickBot="1">
      <c r="F71" s="96" t="s">
        <v>497</v>
      </c>
      <c r="I71" s="60"/>
      <c r="J71" s="96"/>
    </row>
    <row r="72" spans="5:13" ht="16.5" thickBot="1">
      <c r="E72" s="22" t="s">
        <v>16</v>
      </c>
      <c r="F72" s="23">
        <v>25</v>
      </c>
      <c r="G72" s="23">
        <v>3</v>
      </c>
      <c r="H72" s="24">
        <v>0.75</v>
      </c>
      <c r="I72" s="134">
        <f t="shared" ref="I72:I73" si="4">(H72*F72)</f>
        <v>18.75</v>
      </c>
      <c r="J72" s="127"/>
    </row>
    <row r="73" spans="5:13" ht="16.5" thickBot="1">
      <c r="E73" s="19"/>
      <c r="F73" s="90">
        <v>15</v>
      </c>
      <c r="G73" s="90">
        <v>1</v>
      </c>
      <c r="H73" s="18">
        <v>0.25</v>
      </c>
      <c r="I73" s="134">
        <f t="shared" si="4"/>
        <v>3.75</v>
      </c>
      <c r="J73" s="128"/>
    </row>
    <row r="74" spans="5:13" ht="15.75" thickBot="1">
      <c r="E74" s="119"/>
      <c r="F74" s="152"/>
      <c r="G74" s="54"/>
      <c r="H74" s="54"/>
      <c r="I74" s="134">
        <f>SUM(I71:I73)</f>
        <v>22.5</v>
      </c>
      <c r="J74" s="332" t="s">
        <v>498</v>
      </c>
    </row>
    <row r="75" spans="5:13" ht="15.75" thickBot="1">
      <c r="E75" s="119"/>
      <c r="F75" s="152"/>
      <c r="G75" s="54"/>
      <c r="H75" s="54"/>
      <c r="I75" s="222">
        <f>(I74/8)</f>
        <v>2.8125</v>
      </c>
      <c r="J75" s="99" t="s">
        <v>499</v>
      </c>
    </row>
    <row r="76" spans="5:13" ht="15.75" thickBot="1">
      <c r="E76" s="583" t="s">
        <v>501</v>
      </c>
      <c r="F76" s="584"/>
      <c r="G76" s="584"/>
      <c r="H76" s="584"/>
      <c r="I76" s="584"/>
      <c r="J76" s="585"/>
    </row>
    <row r="77" spans="5:13" ht="15.75" thickBot="1">
      <c r="E77" s="333" t="s">
        <v>500</v>
      </c>
      <c r="F77" s="334"/>
      <c r="G77" s="122"/>
      <c r="H77" s="122"/>
      <c r="I77" s="320">
        <f>(2.5*I70)</f>
        <v>78.125</v>
      </c>
      <c r="J77" s="335" t="s">
        <v>502</v>
      </c>
    </row>
    <row r="80" spans="5:13" ht="15.75" thickBot="1"/>
    <row r="81" spans="5:13" ht="24" thickBot="1">
      <c r="E81" s="347" t="s">
        <v>513</v>
      </c>
    </row>
    <row r="82" spans="5:13" ht="24" thickBot="1">
      <c r="E82" s="223"/>
      <c r="F82" s="219" t="s">
        <v>514</v>
      </c>
      <c r="G82" s="219"/>
      <c r="H82" s="219" t="s">
        <v>511</v>
      </c>
      <c r="I82" s="168" t="s">
        <v>512</v>
      </c>
      <c r="L82" s="125" t="s">
        <v>519</v>
      </c>
      <c r="M82" s="347" t="s">
        <v>513</v>
      </c>
    </row>
    <row r="83" spans="5:13" ht="16.5" thickBot="1">
      <c r="E83" s="349" t="s">
        <v>515</v>
      </c>
      <c r="F83" s="93">
        <v>2500</v>
      </c>
      <c r="G83" s="348">
        <v>1</v>
      </c>
      <c r="H83" s="95">
        <f>(G83*F83)</f>
        <v>2500</v>
      </c>
      <c r="I83" s="170">
        <f>(H83/8)</f>
        <v>312.5</v>
      </c>
      <c r="L83" s="337">
        <f>(I84/I83)</f>
        <v>0.08</v>
      </c>
      <c r="M83" s="327" t="s">
        <v>491</v>
      </c>
    </row>
    <row r="84" spans="5:13">
      <c r="E84" s="349" t="s">
        <v>507</v>
      </c>
      <c r="F84" s="93">
        <v>200</v>
      </c>
      <c r="G84" s="348">
        <v>1</v>
      </c>
      <c r="H84" s="95">
        <f>(G84*F84)</f>
        <v>200</v>
      </c>
      <c r="I84" s="170">
        <f>(H84/8)</f>
        <v>25</v>
      </c>
    </row>
    <row r="85" spans="5:13" ht="15.75" thickBot="1">
      <c r="E85" s="358"/>
      <c r="F85" s="221"/>
      <c r="G85" s="221"/>
      <c r="H85" s="221"/>
      <c r="I85" s="171"/>
    </row>
  </sheetData>
  <mergeCells count="1">
    <mergeCell ref="E76:J76"/>
  </mergeCell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dimension ref="C4:AI22"/>
  <sheetViews>
    <sheetView zoomScale="40" zoomScaleNormal="40" workbookViewId="0">
      <selection activeCell="AA7" sqref="AA7:AI14"/>
    </sheetView>
  </sheetViews>
  <sheetFormatPr defaultRowHeight="15"/>
  <cols>
    <col min="1" max="1" width="9.140625" customWidth="1"/>
    <col min="2" max="2" width="22.28515625" customWidth="1"/>
    <col min="3" max="3" width="21.85546875" style="78" customWidth="1"/>
    <col min="4" max="4" width="13" style="239" customWidth="1"/>
    <col min="5" max="5" width="13" style="240" customWidth="1"/>
    <col min="6" max="7" width="13" style="239" customWidth="1"/>
    <col min="8" max="9" width="12.42578125" style="239" customWidth="1"/>
    <col min="10" max="11" width="14.140625" style="239" customWidth="1"/>
    <col min="12" max="13" width="13.85546875" style="239" customWidth="1"/>
    <col min="14" max="14" width="20.42578125" style="239" customWidth="1"/>
    <col min="15" max="15" width="4.85546875" customWidth="1"/>
  </cols>
  <sheetData>
    <row r="4" spans="3:35" ht="15.75" thickBot="1"/>
    <row r="5" spans="3:35" ht="15.75" thickBot="1">
      <c r="F5" s="241"/>
      <c r="G5" s="242"/>
      <c r="H5" s="241" t="s">
        <v>456</v>
      </c>
      <c r="I5" s="243"/>
      <c r="J5" s="244"/>
      <c r="K5" s="238"/>
    </row>
    <row r="6" spans="3:35" ht="15.75" thickBot="1">
      <c r="C6" s="245" t="s">
        <v>464</v>
      </c>
      <c r="D6" s="247" t="s">
        <v>457</v>
      </c>
      <c r="E6" s="247" t="s">
        <v>433</v>
      </c>
      <c r="F6" s="246" t="s">
        <v>458</v>
      </c>
      <c r="G6" s="246" t="s">
        <v>433</v>
      </c>
      <c r="H6" s="246" t="s">
        <v>459</v>
      </c>
      <c r="I6" s="246" t="s">
        <v>433</v>
      </c>
      <c r="J6" s="246" t="s">
        <v>28</v>
      </c>
      <c r="K6" s="246" t="s">
        <v>433</v>
      </c>
      <c r="L6" s="248" t="s">
        <v>460</v>
      </c>
      <c r="M6" s="249" t="s">
        <v>433</v>
      </c>
      <c r="N6" s="262" t="s">
        <v>461</v>
      </c>
      <c r="O6" s="245" t="s">
        <v>464</v>
      </c>
    </row>
    <row r="7" spans="3:35" ht="120.75" thickBot="1">
      <c r="C7" s="250" t="s">
        <v>416</v>
      </c>
      <c r="D7" s="274">
        <v>2</v>
      </c>
      <c r="E7" s="251">
        <f>ROUND((D7/17)*100,1)</f>
        <v>11.8</v>
      </c>
      <c r="F7" s="278">
        <v>0</v>
      </c>
      <c r="G7" s="270">
        <f>ROUND((F7/5)*100,1)</f>
        <v>0</v>
      </c>
      <c r="H7" s="278">
        <v>2</v>
      </c>
      <c r="I7" s="274">
        <f>ROUND((H7/3)*100,1)</f>
        <v>66.7</v>
      </c>
      <c r="J7" s="278">
        <v>0</v>
      </c>
      <c r="K7" s="274">
        <f>ROUND((J7/5)*100,1)</f>
        <v>0</v>
      </c>
      <c r="L7" s="278">
        <v>0</v>
      </c>
      <c r="M7" s="267">
        <f>ROUND((L7/6)*100,1)</f>
        <v>0</v>
      </c>
      <c r="N7" s="263">
        <f t="shared" ref="N7:N12" si="0">SUM(D7,L7,F7,H7,J7)</f>
        <v>4</v>
      </c>
      <c r="O7" s="250" t="s">
        <v>416</v>
      </c>
      <c r="AB7" s="516" t="s">
        <v>626</v>
      </c>
      <c r="AC7" s="517"/>
      <c r="AD7" s="514"/>
      <c r="AE7" s="239"/>
      <c r="AF7" s="239"/>
      <c r="AG7" s="239"/>
      <c r="AH7" s="239"/>
      <c r="AI7" s="239"/>
    </row>
    <row r="8" spans="3:35" ht="60">
      <c r="C8" s="252" t="s">
        <v>417</v>
      </c>
      <c r="D8" s="275">
        <v>2</v>
      </c>
      <c r="E8" s="253">
        <f>ROUND((D8/17)*100,1)</f>
        <v>11.8</v>
      </c>
      <c r="F8" s="279">
        <v>0</v>
      </c>
      <c r="G8" s="271">
        <f t="shared" ref="G8:G12" si="1">ROUND((F8/5)*100,1)</f>
        <v>0</v>
      </c>
      <c r="H8" s="279">
        <v>0</v>
      </c>
      <c r="I8" s="275">
        <f t="shared" ref="I8:I12" si="2">ROUND((H8/3)*100,1)</f>
        <v>0</v>
      </c>
      <c r="J8" s="279">
        <v>2</v>
      </c>
      <c r="K8" s="275">
        <f t="shared" ref="K8:K12" si="3">ROUND((J8/5)*100,1)</f>
        <v>40</v>
      </c>
      <c r="L8" s="279">
        <v>0</v>
      </c>
      <c r="M8" s="268">
        <f t="shared" ref="M8:M12" si="4">ROUND((L8/6)*100,1)</f>
        <v>0</v>
      </c>
      <c r="N8" s="264">
        <f t="shared" si="0"/>
        <v>4</v>
      </c>
      <c r="O8" s="252" t="s">
        <v>417</v>
      </c>
      <c r="AA8" s="92" t="s">
        <v>588</v>
      </c>
      <c r="AB8" s="515" t="s">
        <v>2</v>
      </c>
      <c r="AC8" s="515" t="s">
        <v>589</v>
      </c>
      <c r="AD8" s="515" t="s">
        <v>590</v>
      </c>
      <c r="AE8" s="92" t="s">
        <v>591</v>
      </c>
      <c r="AF8" s="92" t="s">
        <v>592</v>
      </c>
      <c r="AG8" s="92" t="s">
        <v>593</v>
      </c>
      <c r="AH8" s="92" t="s">
        <v>594</v>
      </c>
      <c r="AI8" s="92" t="s">
        <v>595</v>
      </c>
    </row>
    <row r="9" spans="3:35" ht="90">
      <c r="C9" s="254" t="s">
        <v>532</v>
      </c>
      <c r="D9" s="276">
        <v>2</v>
      </c>
      <c r="E9" s="255">
        <f t="shared" ref="E9:E12" si="5">ROUND((D9/17)*100,1)</f>
        <v>11.8</v>
      </c>
      <c r="F9" s="280">
        <v>0</v>
      </c>
      <c r="G9" s="272">
        <f t="shared" si="1"/>
        <v>0</v>
      </c>
      <c r="H9" s="280">
        <v>1</v>
      </c>
      <c r="I9" s="276">
        <f t="shared" si="2"/>
        <v>33.299999999999997</v>
      </c>
      <c r="J9" s="280">
        <v>2</v>
      </c>
      <c r="K9" s="276">
        <f t="shared" si="3"/>
        <v>40</v>
      </c>
      <c r="L9" s="280">
        <v>3</v>
      </c>
      <c r="M9" s="269">
        <f t="shared" si="4"/>
        <v>50</v>
      </c>
      <c r="N9" s="264">
        <f t="shared" si="0"/>
        <v>8</v>
      </c>
      <c r="O9" s="254" t="s">
        <v>532</v>
      </c>
      <c r="AA9" s="93" t="s">
        <v>562</v>
      </c>
      <c r="AB9" s="93">
        <v>4</v>
      </c>
      <c r="AC9" s="93" t="s">
        <v>6</v>
      </c>
      <c r="AD9" s="93" t="s">
        <v>8</v>
      </c>
      <c r="AE9" s="93" t="s">
        <v>596</v>
      </c>
      <c r="AF9" s="93" t="s">
        <v>597</v>
      </c>
      <c r="AG9" s="93" t="s">
        <v>598</v>
      </c>
      <c r="AH9" s="93" t="s">
        <v>134</v>
      </c>
      <c r="AI9" s="93" t="s">
        <v>599</v>
      </c>
    </row>
    <row r="10" spans="3:35" ht="75">
      <c r="C10" s="252" t="s">
        <v>455</v>
      </c>
      <c r="D10" s="275">
        <v>2</v>
      </c>
      <c r="E10" s="253">
        <f t="shared" si="5"/>
        <v>11.8</v>
      </c>
      <c r="F10" s="279">
        <v>1</v>
      </c>
      <c r="G10" s="271">
        <f t="shared" si="1"/>
        <v>20</v>
      </c>
      <c r="H10" s="279">
        <v>0</v>
      </c>
      <c r="I10" s="275">
        <f t="shared" si="2"/>
        <v>0</v>
      </c>
      <c r="J10" s="279">
        <v>0</v>
      </c>
      <c r="K10" s="275">
        <f t="shared" si="3"/>
        <v>0</v>
      </c>
      <c r="L10" s="279">
        <v>1</v>
      </c>
      <c r="M10" s="268">
        <f t="shared" si="4"/>
        <v>16.7</v>
      </c>
      <c r="N10" s="264">
        <f t="shared" si="0"/>
        <v>4</v>
      </c>
      <c r="O10" s="252" t="s">
        <v>455</v>
      </c>
      <c r="AA10" s="93" t="s">
        <v>417</v>
      </c>
      <c r="AB10" s="93">
        <v>4</v>
      </c>
      <c r="AC10" s="93" t="s">
        <v>6</v>
      </c>
      <c r="AD10" s="93" t="s">
        <v>600</v>
      </c>
      <c r="AE10" s="93" t="s">
        <v>196</v>
      </c>
      <c r="AF10" s="93" t="s">
        <v>601</v>
      </c>
      <c r="AG10" s="93" t="s">
        <v>196</v>
      </c>
      <c r="AH10" s="93" t="s">
        <v>602</v>
      </c>
      <c r="AI10" s="93" t="s">
        <v>599</v>
      </c>
    </row>
    <row r="11" spans="3:35" ht="90.75" thickBot="1">
      <c r="C11" s="254" t="s">
        <v>418</v>
      </c>
      <c r="D11" s="276">
        <v>2</v>
      </c>
      <c r="E11" s="255">
        <f t="shared" si="5"/>
        <v>11.8</v>
      </c>
      <c r="F11" s="280">
        <v>1</v>
      </c>
      <c r="G11" s="272">
        <f t="shared" si="1"/>
        <v>20</v>
      </c>
      <c r="H11" s="280">
        <v>0</v>
      </c>
      <c r="I11" s="276">
        <f t="shared" si="2"/>
        <v>0</v>
      </c>
      <c r="J11" s="280">
        <v>1</v>
      </c>
      <c r="K11" s="276">
        <f t="shared" si="3"/>
        <v>20</v>
      </c>
      <c r="L11" s="280">
        <v>0</v>
      </c>
      <c r="M11" s="269">
        <f t="shared" si="4"/>
        <v>0</v>
      </c>
      <c r="N11" s="265">
        <f t="shared" si="0"/>
        <v>4</v>
      </c>
      <c r="O11" s="254" t="s">
        <v>418</v>
      </c>
      <c r="AA11" s="93" t="s">
        <v>603</v>
      </c>
      <c r="AB11" s="93">
        <v>8</v>
      </c>
      <c r="AC11" s="93" t="s">
        <v>604</v>
      </c>
      <c r="AD11" s="93" t="s">
        <v>605</v>
      </c>
      <c r="AE11" s="93" t="s">
        <v>606</v>
      </c>
      <c r="AF11" s="93" t="s">
        <v>607</v>
      </c>
      <c r="AG11" s="93" t="s">
        <v>608</v>
      </c>
      <c r="AH11" s="93" t="s">
        <v>609</v>
      </c>
      <c r="AI11" s="93" t="s">
        <v>610</v>
      </c>
    </row>
    <row r="12" spans="3:35" ht="135.75" thickBot="1">
      <c r="C12" s="256" t="s">
        <v>419</v>
      </c>
      <c r="D12" s="277">
        <v>7</v>
      </c>
      <c r="E12" s="257">
        <f t="shared" si="5"/>
        <v>41.2</v>
      </c>
      <c r="F12" s="281">
        <v>3</v>
      </c>
      <c r="G12" s="273">
        <f t="shared" si="1"/>
        <v>60</v>
      </c>
      <c r="H12" s="281">
        <v>0</v>
      </c>
      <c r="I12" s="277">
        <f t="shared" si="2"/>
        <v>0</v>
      </c>
      <c r="J12" s="281">
        <v>0</v>
      </c>
      <c r="K12" s="277">
        <f t="shared" si="3"/>
        <v>0</v>
      </c>
      <c r="L12" s="281">
        <v>2</v>
      </c>
      <c r="M12" s="257">
        <f t="shared" si="4"/>
        <v>33.299999999999997</v>
      </c>
      <c r="N12" s="283">
        <f t="shared" si="0"/>
        <v>12</v>
      </c>
      <c r="O12" s="256" t="s">
        <v>419</v>
      </c>
      <c r="AA12" s="93" t="s">
        <v>611</v>
      </c>
      <c r="AB12" s="93">
        <v>4</v>
      </c>
      <c r="AC12" s="93" t="s">
        <v>5</v>
      </c>
      <c r="AD12" s="93" t="s">
        <v>605</v>
      </c>
      <c r="AE12" s="93" t="s">
        <v>14</v>
      </c>
      <c r="AF12" s="93" t="s">
        <v>612</v>
      </c>
      <c r="AG12" s="93" t="s">
        <v>613</v>
      </c>
      <c r="AH12" s="93" t="s">
        <v>614</v>
      </c>
      <c r="AI12" s="93" t="s">
        <v>610</v>
      </c>
    </row>
    <row r="13" spans="3:35" ht="30">
      <c r="D13" s="238"/>
      <c r="E13" s="258">
        <f>ROUND((D16/17)*100,1)</f>
        <v>100</v>
      </c>
      <c r="F13" s="259"/>
      <c r="G13" s="258">
        <f>ROUND((F16/5)*100,1)</f>
        <v>100</v>
      </c>
      <c r="H13" s="259"/>
      <c r="I13" s="258">
        <f>ROUND((H16/3)*100,1)</f>
        <v>100</v>
      </c>
      <c r="J13" s="259"/>
      <c r="K13" s="258">
        <f>ROUND((J16/5)*100,1)</f>
        <v>100</v>
      </c>
      <c r="L13" s="259"/>
      <c r="M13" s="282">
        <f>ROUND((L16/6)*100,1)</f>
        <v>100</v>
      </c>
      <c r="N13" s="260"/>
      <c r="AA13" s="93" t="s">
        <v>615</v>
      </c>
      <c r="AB13" s="93">
        <v>4</v>
      </c>
      <c r="AC13" s="93" t="s">
        <v>6</v>
      </c>
      <c r="AD13" s="93" t="s">
        <v>616</v>
      </c>
      <c r="AE13" s="93" t="s">
        <v>617</v>
      </c>
      <c r="AF13" s="93" t="s">
        <v>618</v>
      </c>
      <c r="AG13" s="93" t="s">
        <v>619</v>
      </c>
      <c r="AH13" s="93" t="s">
        <v>620</v>
      </c>
      <c r="AI13" s="93" t="s">
        <v>621</v>
      </c>
    </row>
    <row r="14" spans="3:35" s="54" customFormat="1" ht="45.75" thickBot="1">
      <c r="C14" s="266"/>
      <c r="D14" s="260"/>
      <c r="E14" s="261"/>
      <c r="F14" s="261"/>
      <c r="G14" s="261"/>
      <c r="H14" s="261"/>
      <c r="I14" s="261"/>
      <c r="J14" s="261"/>
      <c r="K14" s="261"/>
      <c r="L14" s="261"/>
      <c r="M14" s="261"/>
      <c r="N14" s="260"/>
      <c r="AA14" s="93" t="s">
        <v>622</v>
      </c>
      <c r="AB14" s="93">
        <v>12</v>
      </c>
      <c r="AC14" s="93" t="s">
        <v>6</v>
      </c>
      <c r="AD14" s="93" t="s">
        <v>196</v>
      </c>
      <c r="AE14" s="93" t="s">
        <v>623</v>
      </c>
      <c r="AF14" s="93" t="s">
        <v>196</v>
      </c>
      <c r="AG14" s="93" t="s">
        <v>196</v>
      </c>
      <c r="AH14" s="93" t="s">
        <v>624</v>
      </c>
      <c r="AI14" s="93" t="s">
        <v>625</v>
      </c>
    </row>
    <row r="15" spans="3:35" ht="15.75" thickBot="1">
      <c r="C15" s="288" t="s">
        <v>463</v>
      </c>
      <c r="D15" s="284" t="s">
        <v>457</v>
      </c>
      <c r="E15" s="284"/>
      <c r="F15" s="285" t="s">
        <v>458</v>
      </c>
      <c r="G15" s="285"/>
      <c r="H15" s="285" t="s">
        <v>459</v>
      </c>
      <c r="I15" s="285"/>
      <c r="J15" s="285" t="s">
        <v>28</v>
      </c>
      <c r="K15" s="285"/>
      <c r="L15" s="286" t="s">
        <v>460</v>
      </c>
      <c r="M15" s="287"/>
      <c r="N15" s="261"/>
    </row>
    <row r="16" spans="3:35" ht="15.75" thickBot="1">
      <c r="C16" s="236" t="s">
        <v>462</v>
      </c>
      <c r="D16" s="289">
        <f>SUM(D7:D12)</f>
        <v>17</v>
      </c>
      <c r="E16" s="289"/>
      <c r="F16" s="289">
        <f>SUM(F7:F12)</f>
        <v>5</v>
      </c>
      <c r="G16" s="289"/>
      <c r="H16" s="289">
        <f>SUM(H7:H12)</f>
        <v>3</v>
      </c>
      <c r="I16" s="289"/>
      <c r="J16" s="289">
        <f>SUM(J7:J12)</f>
        <v>5</v>
      </c>
      <c r="K16" s="289"/>
      <c r="L16" s="289">
        <f>SUM(L7:L12)</f>
        <v>6</v>
      </c>
      <c r="M16" s="289"/>
      <c r="N16" s="290">
        <f>SUM(N7:N12)</f>
        <v>36</v>
      </c>
    </row>
    <row r="17" spans="3:14" ht="15.75" thickBot="1">
      <c r="C17" s="291" t="s">
        <v>434</v>
      </c>
      <c r="D17" s="292">
        <f>ROUND((D16/36)*100,1)</f>
        <v>47.2</v>
      </c>
      <c r="E17" s="293"/>
      <c r="F17" s="292">
        <f>ROUND((F16/36)*100,1)</f>
        <v>13.9</v>
      </c>
      <c r="G17" s="294"/>
      <c r="H17" s="292">
        <f>ROUND((H16/36)*100,1)</f>
        <v>8.3000000000000007</v>
      </c>
      <c r="I17" s="294"/>
      <c r="J17" s="292">
        <f>ROUND((J16/36)*100,1)</f>
        <v>13.9</v>
      </c>
      <c r="K17" s="294"/>
      <c r="L17" s="292">
        <f>ROUND((L16/36)*100,1)</f>
        <v>16.7</v>
      </c>
      <c r="M17" s="294"/>
      <c r="N17" s="295">
        <f>ROUND((N16/36)*100,1)</f>
        <v>100</v>
      </c>
    </row>
    <row r="22" spans="3:14">
      <c r="M22" s="238"/>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11</vt:i4>
      </vt:variant>
    </vt:vector>
  </HeadingPairs>
  <TitlesOfParts>
    <vt:vector size="11" baseType="lpstr">
      <vt:lpstr>3.2.1 Κόσ. Λατ. </vt:lpstr>
      <vt:lpstr>3.2.2 Κοστος Εν. ανα Μ.Τ.</vt:lpstr>
      <vt:lpstr>5.1 Γεν. Χαρ. Δέιγματος</vt:lpstr>
      <vt:lpstr>5.2.1 Γεωτρ.</vt:lpstr>
      <vt:lpstr>5.2.2Γομ. </vt:lpstr>
      <vt:lpstr>5.2.3 Εκσκ.</vt:lpstr>
      <vt:lpstr>5.2.4 Νταμπ.</vt:lpstr>
      <vt:lpstr>5.2.5Σπαστ.</vt:lpstr>
      <vt:lpstr>5.2.6 Επιστ.Διοικ.</vt:lpstr>
      <vt:lpstr>5.3 Καταν. Καυσ. </vt:lpstr>
      <vt:lpstr>5.4 Κοινό Ερ.</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2025-07-11T09:10:22Z</dcterms:created>
  <dcterms:modified xsi:type="dcterms:W3CDTF">2025-09-14T14:14:52Z</dcterms:modified>
</cp:coreProperties>
</file>