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2f9a5b05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Οδηγίες" sheetId="1" r:id="R785471b8b2074d6f"/>
    <x:sheet xmlns:r="http://schemas.openxmlformats.org/officeDocument/2006/relationships" name="01_Παραδοχές" sheetId="2" r:id="R1209f5f927fd44f4"/>
    <x:sheet xmlns:r="http://schemas.openxmlformats.org/officeDocument/2006/relationships" name="02_Ποσότητες_Σ0" sheetId="3" r:id="R58e1ad6f992b4edb"/>
    <x:sheet xmlns:r="http://schemas.openxmlformats.org/officeDocument/2006/relationships" name="03_Παρεμβάσεις_Σ2" sheetId="4" r:id="Rcb9667de4a894ffc"/>
    <x:sheet xmlns:r="http://schemas.openxmlformats.org/officeDocument/2006/relationships" name="04_Ενέργεια_Σ2" sheetId="5" r:id="R45443fdcc9c349d7"/>
    <x:sheet xmlns:r="http://schemas.openxmlformats.org/officeDocument/2006/relationships" name="05_Κόστος_Σ2" sheetId="6" r:id="R877ba07d56544f7e"/>
    <x:sheet xmlns:r="http://schemas.openxmlformats.org/officeDocument/2006/relationships" name="06_GWP_Σ2" sheetId="7" r:id="R9ed9e3f7ae3f4e52"/>
    <x:sheet xmlns:r="http://schemas.openxmlformats.org/officeDocument/2006/relationships" name="07_Σύνοψη_Σ2" sheetId="8" r:id="R988966a7c1494526"/>
    <x:sheet xmlns:r="http://schemas.openxmlformats.org/officeDocument/2006/relationships" name="08_Σύγκριση_Σ0_Σ2" sheetId="9" r:id="Rf4c20fc494894871"/>
    <x:sheet xmlns:r="http://schemas.openxmlformats.org/officeDocument/2006/relationships" name="09_Ευαισθησία" sheetId="10" r:id="R1e9311d8ecb14fc5"/>
    <x:sheet xmlns:r="http://schemas.openxmlformats.org/officeDocument/2006/relationships" name="10_Απόδοση_Παρεμβάσεων" sheetId="11" r:id="R8d6303f5a0494a4e"/>
    <x:sheet xmlns:r="http://schemas.openxmlformats.org/officeDocument/2006/relationships" name="11_Τεκμηρίωση" sheetId="12" r:id="R0aec776ca38a483c"/>
    <x:sheet xmlns:r="http://schemas.openxmlformats.org/officeDocument/2006/relationships" name="12_Έλεγχοι" sheetId="13" r:id="R4451c9a0bc0a42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00"/>
    <x:numFmt numFmtId="201" formatCode="#,##0.00 €"/>
    <x:numFmt numFmtId="202" formatCode="#,##0 &quot;kg&quot;"/>
    <x:numFmt numFmtId="203" formatCode="#,##0.00"/>
    <x:numFmt numFmtId="204" formatCode="0.00%"/>
    <x:numFmt numFmtId="205" formatCode="0.00 €"/>
    <x:numFmt numFmtId="206" formatCode="0.00"/>
  </x:numFmts>
  <x:fonts count="4">
    <x:font>
      <x:sz val="11"/>
      <x:name val="Carlito"/>
    </x:font>
    <x:font>
      <x:b/>
      <x:sz val="14"/>
      <x:color rgb="FFFFFF"/>
      <x:name val="Carlito"/>
    </x:font>
    <x:font>
      <x:b/>
      <x:sz val="11"/>
      <x:color rgb="1F4E79"/>
      <x:name val="Carlito"/>
    </x:font>
    <x:font>
      <x:b/>
      <x:sz val="11"/>
      <x:color rgb="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1F4E79"/>
      </x:patternFill>
    </x:fill>
    <x:fill>
      <x:patternFill patternType="solid">
        <x:fgColor rgb="D9EAF7"/>
      </x:patternFill>
    </x:fill>
    <x:fill>
      <x:patternFill patternType="solid">
        <x:fgColor rgb="5B9BD5"/>
      </x:patternFill>
    </x:fill>
    <x:fill>
      <x:patternFill patternType="solid">
        <x:fgColor rgb="FFF2CC"/>
      </x:patternFill>
    </x:fill>
    <x:fill>
      <x:patternFill patternType="solid">
        <x:fgColor rgb="E2F0D9"/>
      </x:patternFill>
    </x:fill>
  </x:fills>
  <x:borders count="2">
    <x:border/>
    <x:border/>
  </x:borders>
  <x:cellStyleXfs count="1">
    <x:xf numFmtId="0" fontId="0" fillId="0" borderId="0"/>
  </x:cellStyleXfs>
  <x:cellXfs count="1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1" fontId="0" fillId="5" borderId="0" xfId="0" applyNumberFormat="1" applyFont="1" applyFill="1" applyBorder="1"/>
    <x:xf numFmtId="201" fontId="0" fillId="6" borderId="0" xfId="0" applyNumberFormat="1" applyFont="1" applyFill="1" applyBorder="1"/>
    <x:xf numFmtId="201" fontId="0" fillId="0" borderId="0" xfId="0" applyNumberFormat="1" applyFont="1" applyFill="1" applyBorder="1"/>
    <x:xf numFmtId="201" fontId="0" fillId="5" borderId="1" xfId="0" applyNumberFormat="1" applyFont="1" applyFill="1" applyBorder="1"/>
    <x:xf numFmtId="201" fontId="0" fillId="6" borderId="1" xfId="0" applyNumberFormat="1" applyFont="1" applyFill="1" applyBorder="1"/>
    <x:xf numFmtId="201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0" fillId="0" borderId="0" xfId="0" applyNumberFormat="1" applyFont="1" applyFill="1" applyBorder="1"/>
    <x:xf numFmtId="202" fontId="0" fillId="5" borderId="1" xfId="0" applyNumberFormat="1" applyFont="1" applyFill="1" applyBorder="1"/>
    <x:xf numFmtId="202" fontId="0" fillId="0" borderId="1" xfId="0" applyNumberFormat="1" applyFont="1" applyFill="1" applyBorder="1"/>
    <x:xf numFmtId="202" fontId="0" fillId="6" borderId="0" xfId="0" applyNumberFormat="1" applyFont="1" applyFill="1" applyBorder="1"/>
    <x:xf numFmtId="202" fontId="0" fillId="6" borderId="1" xfId="0" applyNumberFormat="1" applyFont="1" applyFill="1" applyBorder="1"/>
    <x:xf numFmtId="201" fontId="0" fillId="5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2" fontId="0" fillId="5" borderId="0" xfId="0" applyNumberFormat="1" applyFont="1" applyFill="1" applyBorder="1" applyAlignment="1">
      <x:alignment wrapText="1"/>
    </x:xf>
    <x:xf numFmtId="202" fontId="0" fillId="6" borderId="0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202" fontId="0" fillId="6" borderId="1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horizontal="left" vertical="center"/>
    </x:xf>
    <x:xf numFmtId="0" fontId="2" fillId="6" borderId="1" xfId="0" applyNumberFormat="1" applyFont="1" applyFill="1" applyBorder="1" applyAlignment="1">
      <x:alignment horizontal="left" vertical="center"/>
    </x:xf>
    <x:xf numFmtId="203" fontId="0" fillId="5" borderId="0" xfId="0" applyNumberFormat="1" applyFont="1" applyFill="1" applyBorder="1"/>
    <x:xf numFmtId="203" fontId="0" fillId="0" borderId="0" xfId="0" applyNumberFormat="1" applyFont="1" applyFill="1" applyBorder="1"/>
    <x:xf numFmtId="203" fontId="0" fillId="6" borderId="0" xfId="0" applyNumberFormat="1" applyFont="1" applyFill="1" applyBorder="1"/>
    <x:xf numFmtId="203" fontId="0" fillId="5" borderId="1" xfId="0" applyNumberFormat="1" applyFont="1" applyFill="1" applyBorder="1"/>
    <x:xf numFmtId="203" fontId="0" fillId="0" borderId="1" xfId="0" applyNumberFormat="1" applyFont="1" applyFill="1" applyBorder="1"/>
    <x:xf numFmtId="203" fontId="0" fillId="6" borderId="1" xfId="0" applyNumberFormat="1" applyFont="1" applyFill="1" applyBorder="1"/>
    <x:xf numFmtId="204" fontId="0" fillId="6" borderId="0" xfId="0" applyNumberFormat="1" applyFont="1" applyFill="1" applyBorder="1"/>
    <x:xf numFmtId="204" fontId="0" fillId="6" borderId="1" xfId="0" applyNumberFormat="1" applyFont="1" applyFill="1" applyBorder="1"/>
    <x:xf numFmtId="205" fontId="0" fillId="5" borderId="0" xfId="0" applyNumberFormat="1" applyFont="1" applyFill="1" applyBorder="1"/>
    <x:xf numFmtId="205" fontId="0" fillId="0" borderId="0" xfId="0" applyNumberFormat="1" applyFont="1" applyFill="1" applyBorder="1"/>
    <x:xf numFmtId="205" fontId="0" fillId="5" borderId="1" xfId="0" applyNumberFormat="1" applyFont="1" applyFill="1" applyBorder="1"/>
    <x:xf numFmtId="205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203" fontId="0" fillId="3" borderId="0" xfId="0" applyNumberFormat="1" applyFont="1" applyFill="1" applyBorder="1"/>
    <x:xf numFmtId="204" fontId="0" fillId="3" borderId="0" xfId="0" applyNumberFormat="1" applyFont="1" applyFill="1" applyBorder="1"/>
    <x:xf numFmtId="205" fontId="0" fillId="3" borderId="0" xfId="0" applyNumberFormat="1" applyFont="1" applyFill="1" applyBorder="1"/>
    <x:xf numFmtId="201" fontId="0" fillId="3" borderId="0" xfId="0" applyNumberFormat="1" applyFont="1" applyFill="1" applyBorder="1"/>
    <x:xf numFmtId="200" fontId="0" fillId="3" borderId="0" xfId="0" applyNumberFormat="1" applyFont="1" applyFill="1" applyBorder="1"/>
    <x:xf numFmtId="203" fontId="2" fillId="3" borderId="0" xfId="0" applyNumberFormat="1" applyFont="1" applyFill="1" applyBorder="1"/>
    <x:xf numFmtId="204" fontId="2" fillId="3" borderId="0" xfId="0" applyNumberFormat="1" applyFont="1" applyFill="1" applyBorder="1"/>
    <x:xf numFmtId="205" fontId="2" fillId="3" borderId="0" xfId="0" applyNumberFormat="1" applyFont="1" applyFill="1" applyBorder="1"/>
    <x:xf numFmtId="201" fontId="2" fillId="3" borderId="0" xfId="0" applyNumberFormat="1" applyFont="1" applyFill="1" applyBorder="1"/>
    <x:xf numFmtId="200" fontId="2" fillId="3" borderId="0" xfId="0" applyNumberFormat="1" applyFont="1" applyFill="1" applyBorder="1"/>
    <x:xf numFmtId="203" fontId="2" fillId="3" borderId="0" xfId="0" applyNumberFormat="1" applyFont="1" applyFill="1" applyBorder="1" applyAlignment="1">
      <x:alignment horizontal="left"/>
    </x:xf>
    <x:xf numFmtId="204" fontId="2" fillId="3" borderId="0" xfId="0" applyNumberFormat="1" applyFont="1" applyFill="1" applyBorder="1" applyAlignment="1">
      <x:alignment horizontal="left"/>
    </x:xf>
    <x:xf numFmtId="205" fontId="2" fillId="3" borderId="0" xfId="0" applyNumberFormat="1" applyFont="1" applyFill="1" applyBorder="1" applyAlignment="1">
      <x:alignment horizontal="left"/>
    </x:xf>
    <x:xf numFmtId="201" fontId="2" fillId="3" borderId="0" xfId="0" applyNumberFormat="1" applyFont="1" applyFill="1" applyBorder="1" applyAlignment="1">
      <x:alignment horizontal="left"/>
    </x:xf>
    <x:xf numFmtId="200" fontId="2" fillId="3" borderId="0" xfId="0" applyNumberFormat="1" applyFont="1" applyFill="1" applyBorder="1" applyAlignment="1">
      <x:alignment horizontal="left"/>
    </x:xf>
    <x:xf numFmtId="203" fontId="2" fillId="3" borderId="0" xfId="0" applyNumberFormat="1" applyFont="1" applyFill="1" applyBorder="1" applyAlignment="1">
      <x:alignment horizontal="left" vertical="center"/>
    </x:xf>
    <x:xf numFmtId="204" fontId="2" fillId="3" borderId="0" xfId="0" applyNumberFormat="1" applyFont="1" applyFill="1" applyBorder="1" applyAlignment="1">
      <x:alignment horizontal="left" vertical="center"/>
    </x:xf>
    <x:xf numFmtId="205" fontId="2" fillId="3" borderId="0" xfId="0" applyNumberFormat="1" applyFont="1" applyFill="1" applyBorder="1" applyAlignment="1">
      <x:alignment horizontal="left" vertical="center"/>
    </x:xf>
    <x:xf numFmtId="201" fontId="2" fillId="3" borderId="0" xfId="0" applyNumberFormat="1" applyFont="1" applyFill="1" applyBorder="1" applyAlignment="1">
      <x:alignment horizontal="left" vertical="center"/>
    </x:xf>
    <x:xf numFmtId="200" fontId="2" fillId="3" borderId="0" xfId="0" applyNumberFormat="1" applyFont="1" applyFill="1" applyBorder="1" applyAlignment="1">
      <x:alignment horizontal="left" vertical="center"/>
    </x:xf>
    <x:xf numFmtId="203" fontId="0" fillId="3" borderId="1" xfId="0" applyNumberFormat="1" applyFont="1" applyFill="1" applyBorder="1"/>
    <x:xf numFmtId="204" fontId="0" fillId="3" borderId="1" xfId="0" applyNumberFormat="1" applyFont="1" applyFill="1" applyBorder="1"/>
    <x:xf numFmtId="205" fontId="0" fillId="3" borderId="1" xfId="0" applyNumberFormat="1" applyFont="1" applyFill="1" applyBorder="1"/>
    <x:xf numFmtId="201" fontId="0" fillId="3" borderId="1" xfId="0" applyNumberFormat="1" applyFont="1" applyFill="1" applyBorder="1"/>
    <x:xf numFmtId="200" fontId="0" fillId="3" borderId="1" xfId="0" applyNumberFormat="1" applyFont="1" applyFill="1" applyBorder="1"/>
    <x:xf numFmtId="203" fontId="2" fillId="3" borderId="1" xfId="0" applyNumberFormat="1" applyFont="1" applyFill="1" applyBorder="1"/>
    <x:xf numFmtId="204" fontId="2" fillId="3" borderId="1" xfId="0" applyNumberFormat="1" applyFont="1" applyFill="1" applyBorder="1"/>
    <x:xf numFmtId="205" fontId="2" fillId="3" borderId="1" xfId="0" applyNumberFormat="1" applyFont="1" applyFill="1" applyBorder="1"/>
    <x:xf numFmtId="201" fontId="2" fillId="3" borderId="1" xfId="0" applyNumberFormat="1" applyFont="1" applyFill="1" applyBorder="1"/>
    <x:xf numFmtId="200" fontId="2" fillId="3" borderId="1" xfId="0" applyNumberFormat="1" applyFont="1" applyFill="1" applyBorder="1"/>
    <x:xf numFmtId="203" fontId="2" fillId="3" borderId="1" xfId="0" applyNumberFormat="1" applyFont="1" applyFill="1" applyBorder="1" applyAlignment="1">
      <x:alignment horizontal="left"/>
    </x:xf>
    <x:xf numFmtId="204" fontId="2" fillId="3" borderId="1" xfId="0" applyNumberFormat="1" applyFont="1" applyFill="1" applyBorder="1" applyAlignment="1">
      <x:alignment horizontal="left"/>
    </x:xf>
    <x:xf numFmtId="205" fontId="2" fillId="3" borderId="1" xfId="0" applyNumberFormat="1" applyFont="1" applyFill="1" applyBorder="1" applyAlignment="1">
      <x:alignment horizontal="left"/>
    </x:xf>
    <x:xf numFmtId="201" fontId="2" fillId="3" borderId="1" xfId="0" applyNumberFormat="1" applyFont="1" applyFill="1" applyBorder="1" applyAlignment="1">
      <x:alignment horizontal="left"/>
    </x:xf>
    <x:xf numFmtId="200" fontId="2" fillId="3" borderId="1" xfId="0" applyNumberFormat="1" applyFont="1" applyFill="1" applyBorder="1" applyAlignment="1">
      <x:alignment horizontal="left"/>
    </x:xf>
    <x:xf numFmtId="203" fontId="2" fillId="3" borderId="1" xfId="0" applyNumberFormat="1" applyFont="1" applyFill="1" applyBorder="1" applyAlignment="1">
      <x:alignment horizontal="left" vertical="center"/>
    </x:xf>
    <x:xf numFmtId="204" fontId="2" fillId="3" borderId="1" xfId="0" applyNumberFormat="1" applyFont="1" applyFill="1" applyBorder="1" applyAlignment="1">
      <x:alignment horizontal="left" vertical="center"/>
    </x:xf>
    <x:xf numFmtId="205" fontId="2" fillId="3" borderId="1" xfId="0" applyNumberFormat="1" applyFont="1" applyFill="1" applyBorder="1" applyAlignment="1">
      <x:alignment horizontal="left" vertical="center"/>
    </x:xf>
    <x:xf numFmtId="201" fontId="2" fillId="3" borderId="1" xfId="0" applyNumberFormat="1" applyFont="1" applyFill="1" applyBorder="1" applyAlignment="1">
      <x:alignment horizontal="left" vertical="center"/>
    </x:xf>
    <x:xf numFmtId="200" fontId="2" fillId="3" borderId="1" xfId="0" applyNumberFormat="1" applyFont="1" applyFill="1" applyBorder="1" applyAlignment="1">
      <x:alignment horizontal="left" vertical="center"/>
    </x:xf>
    <x:xf numFmtId="206" fontId="0" fillId="6" borderId="0" xfId="0" applyNumberFormat="1" applyFont="1" applyFill="1" applyBorder="1" applyAlignment="1">
      <x:alignment wrapText="1"/>
    </x:xf>
    <x:xf numFmtId="206" fontId="0" fillId="6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  <x:xf numFmtId="203" fontId="0" fillId="6" borderId="0" xfId="0" applyNumberFormat="1" applyFont="1" applyFill="1" applyBorder="1" applyAlignment="1">
      <x:alignment wrapText="1"/>
    </x:xf>
    <x:xf numFmtId="203" fontId="0" fillId="6" borderId="1" xfId="0" applyNumberFormat="1" applyFont="1" applyFill="1" applyBorder="1" applyAlignment="1">
      <x:alignment wrapText="1"/>
    </x:xf>
    <x:xf numFmtId="204" fontId="0" fillId="6" borderId="0" xfId="0" applyNumberFormat="1" applyFont="1" applyFill="1" applyBorder="1" applyAlignment="1">
      <x:alignment wrapText="1"/>
    </x:xf>
    <x:xf numFmtId="204" fontId="0" fillId="6" borderId="1" xfId="0" applyNumberFormat="1" applyFont="1" applyFill="1" applyBorder="1" applyAlignment="1">
      <x:alignment wrapText="1"/>
    </x:xf>
    <x:xf numFmtId="206" fontId="0" fillId="6" borderId="0" xfId="0" applyNumberFormat="1" applyFont="1" applyFill="1" applyBorder="1"/>
    <x:xf numFmtId="206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d0803ad9040f1" /><Relationship Type="http://schemas.openxmlformats.org/officeDocument/2006/relationships/theme" Target="/xl/theme/theme1.xml" Id="Rbfe4e529c6304f78" /><Relationship Type="http://schemas.openxmlformats.org/officeDocument/2006/relationships/sharedStrings" Target="/xl/sharedStrings.xml" Id="R8b7131258ddb47ab" /><Relationship Type="http://schemas.openxmlformats.org/officeDocument/2006/relationships/worksheet" Target="/xl/worksheets/sheet1.xml" Id="R785471b8b2074d6f" /><Relationship Type="http://schemas.openxmlformats.org/officeDocument/2006/relationships/worksheet" Target="/xl/worksheets/sheet2.xml" Id="R1209f5f927fd44f4" /><Relationship Type="http://schemas.openxmlformats.org/officeDocument/2006/relationships/worksheet" Target="/xl/worksheets/sheet3.xml" Id="R58e1ad6f992b4edb" /><Relationship Type="http://schemas.openxmlformats.org/officeDocument/2006/relationships/worksheet" Target="/xl/worksheets/sheet4.xml" Id="Rcb9667de4a894ffc" /><Relationship Type="http://schemas.openxmlformats.org/officeDocument/2006/relationships/worksheet" Target="/xl/worksheets/sheet5.xml" Id="R45443fdcc9c349d7" /><Relationship Type="http://schemas.openxmlformats.org/officeDocument/2006/relationships/worksheet" Target="/xl/worksheets/sheet6.xml" Id="R877ba07d56544f7e" /><Relationship Type="http://schemas.openxmlformats.org/officeDocument/2006/relationships/worksheet" Target="/xl/worksheets/sheet7.xml" Id="R9ed9e3f7ae3f4e52" /><Relationship Type="http://schemas.openxmlformats.org/officeDocument/2006/relationships/worksheet" Target="/xl/worksheets/sheet8.xml" Id="R988966a7c1494526" /><Relationship Type="http://schemas.openxmlformats.org/officeDocument/2006/relationships/worksheet" Target="/xl/worksheets/sheet9.xml" Id="Rf4c20fc494894871" /><Relationship Type="http://schemas.openxmlformats.org/officeDocument/2006/relationships/worksheet" Target="/xl/worksheets/sheet10.xml" Id="R1e9311d8ecb14fc5" /><Relationship Type="http://schemas.openxmlformats.org/officeDocument/2006/relationships/worksheet" Target="/xl/worksheets/sheet11.xml" Id="R8d6303f5a0494a4e" /><Relationship Type="http://schemas.openxmlformats.org/officeDocument/2006/relationships/worksheet" Target="/xl/worksheets/sheet12.xml" Id="R0aec776ca38a483c" /><Relationship Type="http://schemas.openxmlformats.org/officeDocument/2006/relationships/worksheet" Target="/xl/worksheets/sheet13.xml" Id="R4451c9a0bc0a42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15d6e32d8494bd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b19149cba2b34a6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f610da70312b475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112df6512c05450c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Σ0</c:v>
          </c:tx>
          <c:cat>
            <c:strRef>
              <c:f>'07_Σύνοψη_Σ2'!$F$4:$F$7</c:f>
              <c:strCache>
                <c:ptCount val="0"/>
              </c:strCache>
            </c:strRef>
          </c:cat>
          <c:val>
            <c:numRef>
              <c:f>'07_Σύνοψη_Σ2'!$G$4:$G$7</c:f>
              <c:numCache>
                <c:formatCode/>
                <c:ptCount val="0"/>
              </c:numCache>
            </c:numRef>
          </c:val>
        </c:ser>
        <c:ser>
          <c:idx val="1"/>
          <c:order val="1"/>
          <c:tx>
            <c:v>Σ2</c:v>
          </c:tx>
          <c:cat>
            <c:strRef>
              <c:f>'07_Σύνοψη_Σ2'!$F$4:$F$7</c:f>
              <c:strCache>
                <c:ptCount val="0"/>
              </c:strCache>
            </c:strRef>
          </c:cat>
          <c:val>
            <c:numRef>
              <c:f>'07_Σύνοψη_Σ2'!$H$4:$H$7</c:f>
              <c:numCache>
                <c:formatCode/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Σ0</c:v>
          </c:tx>
          <c:cat>
            <c:strRef>
              <c:f>'08_Σύγκριση_Σ0_Σ2'!$A$13:$A$15</c:f>
              <c:strCache>
                <c:ptCount val="0"/>
              </c:strCache>
            </c:strRef>
          </c:cat>
          <c:val>
            <c:numRef>
              <c:f>'08_Σύγκριση_Σ0_Σ2'!$B$13:$B$15</c:f>
              <c:numCache>
                <c:formatCode/>
                <c:ptCount val="0"/>
              </c:numCache>
            </c:numRef>
          </c:val>
        </c:ser>
        <c:ser>
          <c:idx val="1"/>
          <c:order val="1"/>
          <c:tx>
            <c:v>Σ2</c:v>
          </c:tx>
          <c:cat>
            <c:strRef>
              <c:f>'08_Σύγκριση_Σ0_Σ2'!$A$13:$A$15</c:f>
              <c:strCache>
                <c:ptCount val="0"/>
              </c:strCache>
            </c:strRef>
          </c:cat>
          <c:val>
            <c:numRef>
              <c:f>'08_Σύγκριση_Σ0_Σ2'!$C$13:$C$15</c:f>
              <c:numCache>
                <c:formatCode/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kWh/έτος</c:v>
          </c:tx>
          <c:cat>
            <c:strRef>
              <c:f>'09_Ευαισθησία'!$A$4:$A$6</c:f>
              <c:strCache>
                <c:ptCount val="0"/>
              </c:strCache>
            </c:strRef>
          </c:cat>
          <c:val>
            <c:numRef>
              <c:f>'09_Ευαισθησία'!$C$4:$C$6</c:f>
              <c:numCache>
                <c:formatCode/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€</c:v>
          </c:tx>
          <c:cat>
            <c:strRef>
              <c:f>'10_Απόδοση_Παρεμβάσεων'!$A$4:$A$7</c:f>
              <c:strCache>
                <c:ptCount val="0"/>
              </c:strCache>
            </c:strRef>
          </c:cat>
          <c:val>
            <c:numRef>
              <c:f>'10_Απόδοση_Παρεμβάσεων'!$C$4:$C$7</c:f>
              <c:numCache>
                <c:formatCode/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8</xdr:row>
      <xdr:rowOff>0</xdr:rowOff>
    </xdr:from>
    <xdr:to>
      <xdr:col>13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5d6e32d8494b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8</xdr:col>
      <xdr:colOff>0</xdr:colOff>
      <xdr:row>2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19149cba2b34a6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11</xdr:col>
      <xdr:colOff>0</xdr:colOff>
      <xdr:row>2</xdr:row>
      <xdr:rowOff>0</xdr:rowOff>
    </xdr:from>
    <xdr:to>
      <xdr:col>19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10da70312b475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13</xdr:col>
      <xdr:colOff>0</xdr:colOff>
      <xdr:row>2</xdr:row>
      <xdr:rowOff>0</xdr:rowOff>
    </xdr:from>
    <xdr:to>
      <xdr:col>21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12df6512c05450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650679195cc44e4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2.xml" Id="Rb55167254b404fa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3.xml" Id="Rf2d9cd1291994e9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4.xml" Id="Rf262ac58f08e4455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28" customHeight="1">
      <x:c r="A1" s="5" t="str">
        <x:v>Σενάριο 2: Αναβάθμιση τεχνικών συστημάτων και ΖΝΧ - Οδηγίες</x:v>
      </x:c>
      <x:c r="B1" s="5"/>
      <x:c r="C1" s="5"/>
      <x:c r="D1" s="5"/>
      <x:c r="E1" s="5"/>
      <x:c r="F1" s="5"/>
      <x:c r="G1" s="5"/>
      <x:c r="H1" s="5"/>
    </x:row>
    <x:row r="3">
      <x:c r="A3" s="13" t="str">
        <x:v>Σκοπός αρχείου</x:v>
      </x:c>
      <x:c r="B3" s="18" t="str">
        <x:v>Υπολογισμός Σεναρίου 2 με βάση την υφιστάμενη κατάσταση Σ0 και τεχνικές επιλογές αναβάθμισης συστημάτων.</x:v>
      </x:c>
    </x:row>
    <x:row r="4">
      <x:c r="A4" s="13" t="str">
        <x:v>Βάση σύγκρισης</x:v>
      </x:c>
      <x:c r="B4" s="18" t="str">
        <x:v>Σενάριο 0: υφιστάμενη κατάσταση, κατοικίες ΠΕΑ Ε, ετήσια τελική κατανάλωση 188.298,05 kWh/έτος.</x:v>
      </x:c>
    </x:row>
    <x:row r="5">
      <x:c r="A5" s="13" t="str">
        <x:v>Περιεχόμενο Σεναρίου 2</x:v>
      </x:c>
      <x:c r="B5" s="18" t="str">
        <x:v>Αναβάθμιση θέρμανσης με αντλία θερμότητας, βελτίωση/αντικατάσταση τοπικών συστημάτων ψύξης, ηλιακά συστήματα ΖΝΧ, LED/αυτοματισμοί κοινόχρηστων χώρων.</x:v>
      </x:c>
    </x:row>
    <x:row r="6">
      <x:c r="A6" s="13" t="str">
        <x:v>Κίτρινα κελιά</x:v>
      </x:c>
      <x:c r="B6" s="18" t="str">
        <x:v>Επεξεργάσιμες παραδοχές. Μπορούν να αντικατασταθούν από προσφορές, πραγματικούς λογαριασμούς, ΠΕΑ ή EPD.</x:v>
      </x:c>
    </x:row>
    <x:row r="7">
      <x:c r="A7" s="13" t="str">
        <x:v>Πράσινα κελιά</x:v>
      </x:c>
      <x:c r="B7" s="18" t="str">
        <x:v>Υπολογιζόμενες τιμές. Συνιστάται να μην τροποποιούνται χειροκίνητα.</x:v>
      </x:c>
    </x:row>
    <x:row r="8">
      <x:c r="A8" s="13" t="str">
        <x:v>Περιορισμός</x:v>
      </x:c>
      <x:c r="B8" s="18" t="str">
        <x:v>Το αρχείο αποτελεί τεκμηριωμένη συγκριτική αποτίμηση και όχι επίσημη ενεργειακή επιθεώρηση ή πιστοποιημένη LCA.</x:v>
      </x:c>
    </x:row>
    <x:row r="9">
      <x:c r="A9" s="13" t="str">
        <x:v>Επόμενη χρήση</x:v>
      </x:c>
      <x:c r="B9" s="18" t="str">
        <x:v>Η καρτέλα 07_Σύνοψη_Σ2 και η καρτέλα 08_Σύγκριση_Σ0_Σ2 θα τροφοδοτήσουν το συγκριτικό αρχείο των σεναρίων.</x:v>
      </x:c>
    </x:row>
    <x:row r="10">
      <x:c r="A10" s="13"/>
      <x:c r="B10" s="18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6" hidden="0" customWidth="1"/>
    <x:col min="4" max="4" width="14" hidden="0" customWidth="1"/>
    <x:col min="5" max="5" width="28" hidden="0" customWidth="1"/>
    <x:col min="6" max="6" width="55" hidden="0" customWidth="1"/>
    <x:col min="7" max="7" width="14" hidden="0" customWidth="1"/>
    <x:col min="8" max="8" width="18" hidden="0" customWidth="1"/>
  </x:cols>
  <x:sheetData>
    <x:row r="1" ht="28" customHeight="1">
      <x:c r="A1" s="5" t="str">
        <x:v>01 Παραδοχές Σεναρίου 2</x:v>
      </x:c>
      <x:c r="B1" s="5"/>
      <x:c r="C1" s="5"/>
      <x:c r="D1" s="5"/>
      <x:c r="E1" s="5"/>
      <x:c r="F1" s="5"/>
      <x:c r="G1" s="5"/>
      <x:c r="H1" s="5"/>
    </x:row>
    <x:row r="3">
      <x:c r="A3" s="24" t="str">
        <x:v>Κατηγορία</x:v>
      </x:c>
      <x:c r="B3" s="24" t="str">
        <x:v>Παράμετρος</x:v>
      </x:c>
      <x:c r="C3" s="24" t="str">
        <x:v>Τιμή</x:v>
      </x:c>
      <x:c r="D3" s="24" t="str">
        <x:v>Μονάδα</x:v>
      </x:c>
      <x:c r="E3" s="24" t="str">
        <x:v>Τύπος / πηγή</x:v>
      </x:c>
      <x:c r="F3" s="24" t="str">
        <x:v>Σχόλιο</x:v>
      </x:c>
      <x:c r="G3" s="24" t="str">
        <x:v>Επεξεργάσιμο</x:v>
      </x:c>
      <x:c r="H3" s="24" t="str">
        <x:v>Κωδικός</x:v>
      </x:c>
    </x:row>
    <x:row r="4">
      <x:c r="A4" s="18" t="str">
        <x:v>Γενικά</x:v>
      </x:c>
      <x:c r="B4" s="18" t="str">
        <x:v>Θερμαινόμενη/κατοικήσιμη επιφάνεια</x:v>
      </x:c>
      <x:c r="C4" s="34" t="n">
        <x:v>1062.597</x:v>
      </x:c>
      <x:c r="D4" s="18" t="str">
        <x:v>m²</x:v>
      </x:c>
      <x:c r="E4" s="18" t="str">
        <x:v>Σενάριο 0</x:v>
      </x:c>
      <x:c r="F4" s="18" t="str">
        <x:v>Επιφάνεια αναφοράς ενεργειακών δεικτών</x:v>
      </x:c>
      <x:c r="G4" s="18" t="str">
        <x:v>Ναι</x:v>
      </x:c>
      <x:c r="H4" s="18" t="str">
        <x:v>heated_area</x:v>
      </x:c>
    </x:row>
    <x:row r="5">
      <x:c r="A5" s="18" t="str">
        <x:v>Γενικά</x:v>
      </x:c>
      <x:c r="B5" s="18" t="str">
        <x:v>Μικτή επιφάνεια κτιρίου</x:v>
      </x:c>
      <x:c r="C5" s="34" t="n">
        <x:v>1555.02</x:v>
      </x:c>
      <x:c r="D5" s="18" t="str">
        <x:v>m²</x:v>
      </x:c>
      <x:c r="E5" s="18" t="str">
        <x:v>Επιμετρήσεις</x:v>
      </x:c>
      <x:c r="F5" s="18" t="str">
        <x:v>Ισόγειο και Α–Ε όροφοι</x:v>
      </x:c>
      <x:c r="G5" s="18" t="str">
        <x:v>Ναι</x:v>
      </x:c>
      <x:c r="H5" s="18" t="str">
        <x:v>gross_area</x:v>
      </x:c>
    </x:row>
    <x:row r="6">
      <x:c r="A6" s="18" t="str">
        <x:v>Σ0</x:v>
      </x:c>
      <x:c r="B6" s="18" t="str">
        <x:v>Κατανάλωση θέρμανσης Σ0</x:v>
      </x:c>
      <x:c r="C6" s="34" t="n">
        <x:v>111572.685</x:v>
      </x:c>
      <x:c r="D6" s="18" t="str">
        <x:v>kWh/έτος</x:v>
      </x:c>
      <x:c r="E6" s="18" t="str">
        <x:v>Σενάριο 0</x:v>
      </x:c>
      <x:c r="F6" s="18" t="str">
        <x:v>Τελική ενέργεια υφιστάμενου συστήματος</x:v>
      </x:c>
      <x:c r="G6" s="18" t="str">
        <x:v>Ναι</x:v>
      </x:c>
      <x:c r="H6" s="18" t="str">
        <x:v>base_heating</x:v>
      </x:c>
    </x:row>
    <x:row r="7">
      <x:c r="A7" s="18" t="str">
        <x:v>Σ0</x:v>
      </x:c>
      <x:c r="B7" s="18" t="str">
        <x:v>Κατανάλωση ψύξης Σ0</x:v>
      </x:c>
      <x:c r="C7" s="34" t="n">
        <x:v>34003.104</x:v>
      </x:c>
      <x:c r="D7" s="18" t="str">
        <x:v>kWh/έτος</x:v>
      </x:c>
      <x:c r="E7" s="18" t="str">
        <x:v>Σενάριο 0</x:v>
      </x:c>
      <x:c r="F7" s="18" t="str">
        <x:v>Ηλεκτρική ενέργεια ψύξης</x:v>
      </x:c>
      <x:c r="G7" s="18" t="str">
        <x:v>Ναι</x:v>
      </x:c>
      <x:c r="H7" s="18" t="str">
        <x:v>base_cooling</x:v>
      </x:c>
    </x:row>
    <x:row r="8">
      <x:c r="A8" s="18" t="str">
        <x:v>Σ0</x:v>
      </x:c>
      <x:c r="B8" s="18" t="str">
        <x:v>Κατανάλωση ΖΝΧ Σ0</x:v>
      </x:c>
      <x:c r="C8" s="34" t="n">
        <x:v>31837.125</x:v>
      </x:c>
      <x:c r="D8" s="18" t="str">
        <x:v>kWh/έτος</x:v>
      </x:c>
      <x:c r="E8" s="18" t="str">
        <x:v>Σενάριο 0</x:v>
      </x:c>
      <x:c r="F8" s="18" t="str">
        <x:v>Ηλεκτρικοί θερμοσίφωνες</x:v>
      </x:c>
      <x:c r="G8" s="18" t="str">
        <x:v>Ναι</x:v>
      </x:c>
      <x:c r="H8" s="18" t="str">
        <x:v>base_dhw</x:v>
      </x:c>
    </x:row>
    <x:row r="9">
      <x:c r="A9" s="18" t="str">
        <x:v>Σ0</x:v>
      </x:c>
      <x:c r="B9" s="18" t="str">
        <x:v>Κοινόχρηστος φωτισμός/ανελκυστήρας Σ0</x:v>
      </x:c>
      <x:c r="C9" s="34" t="n">
        <x:v>10885.14</x:v>
      </x:c>
      <x:c r="D9" s="18" t="str">
        <x:v>kWh/έτος</x:v>
      </x:c>
      <x:c r="E9" s="18" t="str">
        <x:v>Σενάριο 0</x:v>
      </x:c>
      <x:c r="F9" s="18" t="str">
        <x:v>Κοινόχρηστες καταναλώσεις</x:v>
      </x:c>
      <x:c r="G9" s="18" t="str">
        <x:v>Ναι</x:v>
      </x:c>
      <x:c r="H9" s="18" t="str">
        <x:v>base_common</x:v>
      </x:c>
    </x:row>
    <x:row r="10">
      <x:c r="A10" s="18" t="str">
        <x:v>Σ0</x:v>
      </x:c>
      <x:c r="B10" s="18" t="str">
        <x:v>Συνολική κατανάλωση Σ0</x:v>
      </x:c>
      <x:c r="C10" s="34" t="n">
        <x:v>188298.054</x:v>
      </x:c>
      <x:c r="D10" s="18" t="str">
        <x:v>kWh/έτος</x:v>
      </x:c>
      <x:c r="E10" s="18" t="str">
        <x:v>Σενάριο 0</x:v>
      </x:c>
      <x:c r="F10" s="18" t="str">
        <x:v>Άθροισμα ενεργειακών χρήσεων</x:v>
      </x:c>
      <x:c r="G10" s="18" t="str">
        <x:v>Ναι</x:v>
      </x:c>
      <x:c r="H10" s="18" t="str">
        <x:v>base_total</x:v>
      </x:c>
    </x:row>
    <x:row r="11">
      <x:c r="A11" s="18" t="str">
        <x:v>Κόστος</x:v>
      </x:c>
      <x:c r="B11" s="18" t="str">
        <x:v>Τιμή ηλεκτρικής ενέργειας</x:v>
      </x:c>
      <x:c r="C11" s="34" t="n">
        <x:v>0.23</x:v>
      </x:c>
      <x:c r="D11" s="18" t="str">
        <x:v>€/kWh</x:v>
      </x:c>
      <x:c r="E11" s="18" t="str">
        <x:v>Παραδοχή εργασίας</x:v>
      </x:c>
      <x:c r="F11" s="18" t="str">
        <x:v>Ενιαία τιμή για τις ηλεκτρικές καταναλώσεις</x:v>
      </x:c>
      <x:c r="G11" s="18" t="str">
        <x:v>Ναι</x:v>
      </x:c>
      <x:c r="H11" s="18" t="str">
        <x:v>price_elec</x:v>
      </x:c>
    </x:row>
    <x:row r="12">
      <x:c r="A12" s="18" t="str">
        <x:v>Κόστος</x:v>
      </x:c>
      <x:c r="B12" s="18" t="str">
        <x:v>Τιμή θερμικής ενέργειας υφιστάμενης θέρμανσης</x:v>
      </x:c>
      <x:c r="C12" s="34" t="n">
        <x:v>0.13</x:v>
      </x:c>
      <x:c r="D12" s="18" t="str">
        <x:v>€/kWh</x:v>
      </x:c>
      <x:c r="E12" s="18" t="str">
        <x:v>Σενάριο 0</x:v>
      </x:c>
      <x:c r="F12" s="18" t="str">
        <x:v>Χρησιμοποιείται μόνο για σύγκριση με το Σ0</x:v>
      </x:c>
      <x:c r="G12" s="18" t="str">
        <x:v>Ναι</x:v>
      </x:c>
      <x:c r="H12" s="18" t="str">
        <x:v>price_heat_s0</x:v>
      </x:c>
    </x:row>
    <x:row r="13">
      <x:c r="A13" s="18" t="str">
        <x:v>Εκπομπές</x:v>
      </x:c>
      <x:c r="B13" s="18" t="str">
        <x:v>Συντελεστής εκπομπών ηλεκτρικής ενέργειας</x:v>
      </x:c>
      <x:c r="C13" s="34" t="n">
        <x:v>0.27</x:v>
      </x:c>
      <x:c r="D13" s="18" t="str">
        <x:v>kg CO₂eq/kWh</x:v>
      </x:c>
      <x:c r="E13" s="18" t="str">
        <x:v>Παραδοχή εργασίας</x:v>
      </x:c>
      <x:c r="F13" s="18" t="str">
        <x:v>Ίδιος με Σενάριο 0 για συγκρισιμότητα</x:v>
      </x:c>
      <x:c r="G13" s="18" t="str">
        <x:v>Ναι</x:v>
      </x:c>
      <x:c r="H13" s="18" t="str">
        <x:v>ef_elec</x:v>
      </x:c>
    </x:row>
    <x:row r="14">
      <x:c r="A14" s="18" t="str">
        <x:v>Εκπομπές</x:v>
      </x:c>
      <x:c r="B14" s="18" t="str">
        <x:v>Συντελεστής εκπομπών υφιστάμενης θέρμανσης</x:v>
      </x:c>
      <x:c r="C14" s="34" t="n">
        <x:v>0.27</x:v>
      </x:c>
      <x:c r="D14" s="18" t="str">
        <x:v>kg CO₂eq/kWh</x:v>
      </x:c>
      <x:c r="E14" s="18" t="str">
        <x:v>Σενάριο 0</x:v>
      </x:c>
      <x:c r="F14" s="18" t="str">
        <x:v>Χρησιμοποιείται για τη βάση σύγκρισης</x:v>
      </x:c>
      <x:c r="G14" s="18" t="str">
        <x:v>Ναι</x:v>
      </x:c>
      <x:c r="H14" s="18" t="str">
        <x:v>ef_heat_s0</x:v>
      </x:c>
    </x:row>
    <x:row r="15">
      <x:c r="A15" s="18" t="str">
        <x:v>Θέρμανση</x:v>
      </x:c>
      <x:c r="B15" s="18" t="str">
        <x:v>Απόδοση υφιστάμενου λέβητα</x:v>
      </x:c>
      <x:c r="C15" s="34" t="n">
        <x:v>0.75</x:v>
      </x:c>
      <x:c r="D15" s="18" t="str">
        <x:v>%</x:v>
      </x:c>
      <x:c r="E15" s="18" t="str">
        <x:v>Τεκμηριωμένη παραδοχή</x:v>
      </x:c>
      <x:c r="F15" s="18" t="str">
        <x:v>Για μετατροπή κατανάλωσης σε χρήσιμη θερμότητα</x:v>
      </x:c>
      <x:c r="G15" s="18" t="str">
        <x:v>Ναι</x:v>
      </x:c>
      <x:c r="H15" s="18" t="str">
        <x:v>old_boiler_eff</x:v>
      </x:c>
    </x:row>
    <x:row r="16">
      <x:c r="A16" s="18" t="str">
        <x:v>Θέρμανση</x:v>
      </x:c>
      <x:c r="B16" s="18" t="str">
        <x:v>Μείωση ζήτησης λόγω εξισορρόπησης/ελέγχων</x:v>
      </x:c>
      <x:c r="C16" s="34" t="n">
        <x:v>0.08</x:v>
      </x:c>
      <x:c r="D16" s="18" t="str">
        <x:v>%</x:v>
      </x:c>
      <x:c r="E16" s="18" t="str">
        <x:v>Τεκμηριωμένη παραδοχή</x:v>
      </x:c>
      <x:c r="F16" s="18" t="str">
        <x:v>Θερμοστατικές κεφαλές, εξισορρόπηση, αυτοματισμοί</x:v>
      </x:c>
      <x:c r="G16" s="18" t="str">
        <x:v>Ναι</x:v>
      </x:c>
      <x:c r="H16" s="18" t="str">
        <x:v>control_savings</x:v>
      </x:c>
    </x:row>
    <x:row r="17">
      <x:c r="A17" s="18" t="str">
        <x:v>Θέρμανση</x:v>
      </x:c>
      <x:c r="B17" s="18" t="str">
        <x:v>Εποχικός βαθμός απόδοσης αντλίας θερμότητας (SCOP)</x:v>
      </x:c>
      <x:c r="C17" s="34" t="n">
        <x:v>3</x:v>
      </x:c>
      <x:c r="D17" s="18" t="str">
        <x:v>-</x:v>
      </x:c>
      <x:c r="E17" s="18" t="str">
        <x:v>Τεκμηριωμένη παραδοχή</x:v>
      </x:c>
      <x:c r="F17" s="18" t="str">
        <x:v>Κεντρική αερόψυκτη αντλία θερμότητας</x:v>
      </x:c>
      <x:c r="G17" s="18" t="str">
        <x:v>Ναι</x:v>
      </x:c>
      <x:c r="H17" s="18" t="str">
        <x:v>scop</x:v>
      </x:c>
    </x:row>
    <x:row r="18">
      <x:c r="A18" s="18" t="str">
        <x:v>Ψύξη</x:v>
      </x:c>
      <x:c r="B18" s="18" t="str">
        <x:v>Μείωση κατανάλωσης ψύξης από αποδοτικότερες μονάδες</x:v>
      </x:c>
      <x:c r="C18" s="34" t="n">
        <x:v>0.2</x:v>
      </x:c>
      <x:c r="D18" s="18" t="str">
        <x:v>%</x:v>
      </x:c>
      <x:c r="E18" s="18" t="str">
        <x:v>Τεκμηριωμένη παραδοχή</x:v>
      </x:c>
      <x:c r="F18" s="18" t="str">
        <x:v>Αντικατάσταση/βελτίωση τοπικών συστημάτων ψύξης</x:v>
      </x:c>
      <x:c r="G18" s="18" t="str">
        <x:v>Ναι</x:v>
      </x:c>
      <x:c r="H18" s="18" t="str">
        <x:v>cool_savings</x:v>
      </x:c>
    </x:row>
    <x:row r="19">
      <x:c r="A19" s="18" t="str">
        <x:v>ΖΝΧ</x:v>
      </x:c>
      <x:c r="B19" s="18" t="str">
        <x:v>Ηλιακό ποσοστό κάλυψης ΖΝΧ</x:v>
      </x:c>
      <x:c r="C19" s="34" t="n">
        <x:v>0.65</x:v>
      </x:c>
      <x:c r="D19" s="18" t="str">
        <x:v>%</x:v>
      </x:c>
      <x:c r="E19" s="18" t="str">
        <x:v>Τεκμηριωμένη παραδοχή</x:v>
      </x:c>
      <x:c r="F19" s="18" t="str">
        <x:v>Ηλιακοί θερμοσίφωνες ή ισοδύναμη κεντρική ηλιακή υποβοήθηση</x:v>
      </x:c>
      <x:c r="G19" s="18" t="str">
        <x:v>Ναι</x:v>
      </x:c>
      <x:c r="H19" s="18" t="str">
        <x:v>solar_fraction</x:v>
      </x:c>
    </x:row>
    <x:row r="20">
      <x:c r="A20" s="18" t="str">
        <x:v>Κοινόχρηστα</x:v>
      </x:c>
      <x:c r="B20" s="18" t="str">
        <x:v>Μείωση κοινόχρηστης ηλεκτρικής κατανάλωσης</x:v>
      </x:c>
      <x:c r="C20" s="34" t="n">
        <x:v>0.35</x:v>
      </x:c>
      <x:c r="D20" s="18" t="str">
        <x:v>%</x:v>
      </x:c>
      <x:c r="E20" s="18" t="str">
        <x:v>Τεκμηριωμένη παραδοχή</x:v>
      </x:c>
      <x:c r="F20" s="18" t="str">
        <x:v>LED, αισθητήρες, αυτοματισμοί, μειωμένη standby κατανάλωση</x:v>
      </x:c>
      <x:c r="G20" s="18" t="str">
        <x:v>Ναι</x:v>
      </x:c>
      <x:c r="H20" s="18" t="str">
        <x:v>common_savings</x:v>
      </x:c>
    </x:row>
    <x:row r="21">
      <x:c r="A21" s="18" t="str">
        <x:v>Ορίζοντας</x:v>
      </x:c>
      <x:c r="B21" s="18" t="str">
        <x:v>Περίοδος αξιολόγησης</x:v>
      </x:c>
      <x:c r="C21" s="34" t="n">
        <x:v>50</x:v>
      </x:c>
      <x:c r="D21" s="18" t="str">
        <x:v>έτη</x:v>
      </x:c>
      <x:c r="E21" s="18" t="str">
        <x:v>Level(s) / παραδοχή εργασίας</x:v>
      </x:c>
      <x:c r="F21" s="18" t="str">
        <x:v>Χρησιμοποιείται για σωρευτικές εκπομπές</x:v>
      </x:c>
      <x:c r="G21" s="18" t="str">
        <x:v>Ναι</x:v>
      </x:c>
      <x:c r="H21" s="18" t="str">
        <x:v>period</x:v>
      </x:c>
    </x:row>
    <x:row r="22">
      <x:c r="A22" s="18" t="str">
        <x:v>Συνδυασμός</x:v>
      </x:c>
      <x:c r="B22" s="18" t="str">
        <x:v>Συντελεστής αλληλεπικάλυψης εξοικονομήσεων</x:v>
      </x:c>
      <x:c r="C22" s="34" t="n">
        <x:v>1</x:v>
      </x:c>
      <x:c r="D22" s="18" t="str">
        <x:v>-</x:v>
      </x:c>
      <x:c r="E22" s="18" t="str">
        <x:v>Παραδοχή εργασίας</x:v>
      </x:c>
      <x:c r="F22" s="18" t="str">
        <x:v>Για Σ2 δεν υπάρχει σημαντική αλληλοεπικάλυψη επιμέρους χρήσεων</x:v>
      </x:c>
      <x:c r="G22" s="18" t="str">
        <x:v>Ναι</x:v>
      </x:c>
      <x:c r="H22" s="18" t="str">
        <x:v>overlap_factor</x:v>
      </x:c>
    </x:row>
    <x:row r="23">
      <x:c r="A23" s="18"/>
      <x:c r="B23" s="18"/>
      <x:c r="C23" s="34"/>
      <x:c r="D23" s="18"/>
      <x:c r="E23" s="18"/>
      <x:c r="F23" s="18"/>
      <x:c r="G23" s="18"/>
      <x:c r="H23" s="18"/>
    </x:row>
    <x:row r="24">
      <x:c r="A24" s="18"/>
      <x:c r="B24" s="18"/>
      <x:c r="C24" s="34"/>
      <x:c r="D24" s="18"/>
      <x:c r="E24" s="18"/>
      <x:c r="F24" s="18"/>
      <x:c r="G24" s="18"/>
      <x:c r="H24" s="18"/>
    </x:row>
    <x:row r="25">
      <x:c r="A25" s="18"/>
      <x:c r="B25" s="18"/>
      <x:c r="C25" s="34"/>
      <x:c r="D25" s="18"/>
      <x:c r="E25" s="18"/>
      <x:c r="F25" s="18"/>
      <x:c r="G25" s="18"/>
      <x:c r="H25" s="18"/>
    </x:row>
    <x:row r="26">
      <x:c r="A26" s="18"/>
      <x:c r="B26" s="18"/>
      <x:c r="C26" s="34"/>
      <x:c r="D26" s="18"/>
      <x:c r="E26" s="18"/>
      <x:c r="F26" s="18"/>
      <x:c r="G26" s="18"/>
      <x:c r="H26" s="18"/>
    </x:row>
    <x:row r="27">
      <x:c r="A27" s="18"/>
      <x:c r="B27" s="18"/>
      <x:c r="C27" s="34"/>
      <x:c r="D27" s="18"/>
      <x:c r="E27" s="18"/>
      <x:c r="F27" s="18"/>
      <x:c r="G27" s="18"/>
      <x:c r="H27" s="18"/>
    </x:row>
    <x:row r="28">
      <x:c r="A28" s="18"/>
      <x:c r="B28" s="18"/>
      <x:c r="C28" s="34"/>
      <x:c r="D28" s="18"/>
      <x:c r="E28" s="18"/>
      <x:c r="F28" s="18"/>
      <x:c r="G28" s="18"/>
      <x:c r="H28" s="18"/>
    </x:row>
    <x:row r="29">
      <x:c r="A29" s="18"/>
      <x:c r="B29" s="18"/>
      <x:c r="C29" s="34"/>
      <x:c r="D29" s="18"/>
      <x:c r="E29" s="18"/>
      <x:c r="F29" s="18"/>
      <x:c r="G29" s="18"/>
      <x:c r="H29" s="18"/>
    </x:row>
    <x:row r="30">
      <x:c r="A30" s="18"/>
      <x:c r="B30" s="18"/>
      <x:c r="C30" s="34"/>
      <x:c r="D30" s="18"/>
      <x:c r="E30" s="18"/>
      <x:c r="F30" s="18"/>
      <x:c r="G30" s="18"/>
      <x:c r="H30" s="18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8" hidden="0" customWidth="1"/>
    <x:col min="4" max="4" width="14" hidden="0" customWidth="1"/>
    <x:col min="5" max="5" width="28" hidden="0" customWidth="1"/>
    <x:col min="6" max="6" width="32" hidden="0" customWidth="1"/>
    <x:col min="7" max="7" width="42" hidden="0" customWidth="1"/>
    <x:col min="8" max="8" width="18" hidden="0" customWidth="1"/>
  </x:cols>
  <x:sheetData>
    <x:row r="1" ht="28" customHeight="1">
      <x:c r="A1" s="5" t="str">
        <x:v>02 Ποσότητες και λειτουργικά δεδομένα βάσης</x:v>
      </x:c>
      <x:c r="B1" s="5"/>
      <x:c r="C1" s="5"/>
      <x:c r="D1" s="5"/>
      <x:c r="E1" s="5"/>
      <x:c r="F1" s="5"/>
      <x:c r="G1" s="5"/>
      <x:c r="H1" s="5"/>
    </x:row>
    <x:row r="3">
      <x:c r="A3" s="24" t="str">
        <x:v>Κατηγορία</x:v>
      </x:c>
      <x:c r="B3" s="24" t="str">
        <x:v>Μέγεθος</x:v>
      </x:c>
      <x:c r="C3" s="24" t="str">
        <x:v>Ποσότητα</x:v>
      </x:c>
      <x:c r="D3" s="24" t="str">
        <x:v>Μονάδα</x:v>
      </x:c>
      <x:c r="E3" s="24" t="str">
        <x:v>Πηγή</x:v>
      </x:c>
      <x:c r="F3" s="24" t="str">
        <x:v>Χρήση στο Σενάριο 2</x:v>
      </x:c>
      <x:c r="G3" s="24" t="str">
        <x:v>Σχόλιο</x:v>
      </x:c>
      <x:c r="H3" s="24" t="str">
        <x:v>Κωδικός</x:v>
      </x:c>
    </x:row>
    <x:row r="4">
      <x:c r="A4" s="18" t="str">
        <x:v>Κτίριο</x:v>
      </x:c>
      <x:c r="B4" s="18" t="str">
        <x:v>Θερμαινόμενη/κατοικήσιμη επιφάνεια</x:v>
      </x:c>
      <x:c r="C4" s="38" t="n">
        <x:v>1062.597</x:v>
      </x:c>
      <x:c r="D4" s="18" t="str">
        <x:v>m²</x:v>
      </x:c>
      <x:c r="E4" s="18" t="str">
        <x:v>Σενάριο 0</x:v>
      </x:c>
      <x:c r="F4" s="18" t="str">
        <x:v>Ενεργειακοί δείκτες</x:v>
      </x:c>
      <x:c r="G4" s="18" t="str">
        <x:v>Αφορά κατοικίες</x:v>
      </x:c>
      <x:c r="H4" s="18" t="str">
        <x:v>heated_area</x:v>
      </x:c>
    </x:row>
    <x:row r="5">
      <x:c r="A5" s="18" t="str">
        <x:v>Κτίριο</x:v>
      </x:c>
      <x:c r="B5" s="18" t="str">
        <x:v>Συνολική μικτή επιφάνεια</x:v>
      </x:c>
      <x:c r="C5" s="38" t="n">
        <x:v>1555.02</x:v>
      </x:c>
      <x:c r="D5" s="18" t="str">
        <x:v>m²</x:v>
      </x:c>
      <x:c r="E5" s="18" t="str">
        <x:v>Excel επιμετρήσεων</x:v>
      </x:c>
      <x:c r="F5" s="18" t="str">
        <x:v>Κοινόχρηστες καταναλώσεις</x:v>
      </x:c>
      <x:c r="G5" s="18" t="str">
        <x:v>Ισόγειο + 5 όροφοι</x:v>
      </x:c>
      <x:c r="H5" s="18" t="str">
        <x:v>gross_area</x:v>
      </x:c>
    </x:row>
    <x:row r="6">
      <x:c r="A6" s="18" t="str">
        <x:v>Κατοίκηση</x:v>
      </x:c>
      <x:c r="B6" s="18" t="str">
        <x:v>Διαμερίσματα</x:v>
      </x:c>
      <x:c r="C6" s="38" t="n">
        <x:v>10</x:v>
      </x:c>
      <x:c r="D6" s="18" t="str">
        <x:v>τεμ.</x:v>
      </x:c>
      <x:c r="E6" s="18" t="str">
        <x:v>Δεδομένο μελέτης</x:v>
      </x:c>
      <x:c r="F6" s="18" t="str">
        <x:v>ΖΝΧ και εξοπλισμός</x:v>
      </x:c>
      <x:c r="G6" s="18" t="str">
        <x:v>2 ανά όροφο κατοικίας</x:v>
      </x:c>
      <x:c r="H6" s="18" t="str">
        <x:v>apartments</x:v>
      </x:c>
    </x:row>
    <x:row r="7">
      <x:c r="A7" s="18" t="str">
        <x:v>Κατοίκηση</x:v>
      </x:c>
      <x:c r="B7" s="18" t="str">
        <x:v>Άτομα ανά διαμέρισμα</x:v>
      </x:c>
      <x:c r="C7" s="38" t="n">
        <x:v>3</x:v>
      </x:c>
      <x:c r="D7" s="18" t="str">
        <x:v>άτομα/διαμέρισμα</x:v>
      </x:c>
      <x:c r="E7" s="18" t="str">
        <x:v>Δεδομένο χρήστη</x:v>
      </x:c>
      <x:c r="F7" s="18" t="str">
        <x:v>ΖΝΧ</x:v>
      </x:c>
      <x:c r="G7" s="18" t="str">
        <x:v>Σύνολο 30 κάτοικοι</x:v>
      </x:c>
      <x:c r="H7" s="18" t="str">
        <x:v>persons_per_apartment</x:v>
      </x:c>
    </x:row>
    <x:row r="8">
      <x:c r="A8" s="18" t="str">
        <x:v>Κατοίκηση</x:v>
      </x:c>
      <x:c r="B8" s="18" t="str">
        <x:v>Συνολικοί κάτοικοι</x:v>
      </x:c>
      <x:c r="C8" s="38" t="n">
        <x:f>'02_Ποσότητες_Σ0'!C4*'02_Ποσότητες_Σ0'!C5</x:f>
        <x:v>1652359.5869399998</x:v>
      </x:c>
      <x:c r="D8" s="18" t="str">
        <x:v>άτομα</x:v>
      </x:c>
      <x:c r="E8" s="18" t="str">
        <x:v>Υπολογισμός</x:v>
      </x:c>
      <x:c r="F8" s="18" t="str">
        <x:v>ΖΝΧ</x:v>
      </x:c>
      <x:c r="G8" s="18" t="str"/>
      <x:c r="H8" s="18" t="str">
        <x:v>persons_total</x:v>
      </x:c>
    </x:row>
    <x:row r="9">
      <x:c r="A9" s="18" t="str">
        <x:v>ΖΝΧ</x:v>
      </x:c>
      <x:c r="B9" s="18" t="str">
        <x:v>Ημερήσια κατανάλωση νερού ανά άτομο</x:v>
      </x:c>
      <x:c r="C9" s="38" t="n">
        <x:v>250</x:v>
      </x:c>
      <x:c r="D9" s="18" t="str">
        <x:v>L/άτομο·ημέρα</x:v>
      </x:c>
      <x:c r="E9" s="18" t="str">
        <x:v>Δεδομένο χρήστη</x:v>
      </x:c>
      <x:c r="F9" s="18" t="str">
        <x:v>ΖΝΧ</x:v>
      </x:c>
      <x:c r="G9" s="18" t="str"/>
      <x:c r="H9" s="18" t="str">
        <x:v>water_per_person</x:v>
      </x:c>
    </x:row>
    <x:row r="10">
      <x:c r="A10" s="18" t="str">
        <x:v>ΖΝΧ</x:v>
      </x:c>
      <x:c r="B10" s="18" t="str">
        <x:v>Ετήσια συνολική κατανάλωση νερού</x:v>
      </x:c>
      <x:c r="C10" s="38" t="n">
        <x:f>'02_Ποσότητες_Σ0'!C6*'02_Ποσότητες_Σ0'!C7*365/1000</x:f>
        <x:v>10.95</x:v>
      </x:c>
      <x:c r="D10" s="18" t="str">
        <x:v>m³/έτος</x:v>
      </x:c>
      <x:c r="E10" s="18" t="str">
        <x:v>Υπολογισμός</x:v>
      </x:c>
      <x:c r="F10" s="18" t="str">
        <x:v>ΖΝΧ</x:v>
      </x:c>
      <x:c r="G10" s="18" t="str"/>
      <x:c r="H10" s="18" t="str">
        <x:v>annual_water</x:v>
      </x:c>
    </x:row>
    <x:row r="11">
      <x:c r="A11" s="18" t="str">
        <x:v>ΖΝΧ</x:v>
      </x:c>
      <x:c r="B11" s="18" t="str">
        <x:v>Ετήσιος όγκος ΖΝΧ</x:v>
      </x:c>
      <x:c r="C11" s="38" t="n">
        <x:v>821.25</x:v>
      </x:c>
      <x:c r="D11" s="18" t="str">
        <x:v>m³/έτος</x:v>
      </x:c>
      <x:c r="E11" s="18" t="str">
        <x:v>Σενάριο 0</x:v>
      </x:c>
      <x:c r="F11" s="18" t="str">
        <x:v>ΖΝΧ</x:v>
      </x:c>
      <x:c r="G11" s="18" t="str">
        <x:v>30% της ετήσιας κατανάλωσης νερού</x:v>
      </x:c>
      <x:c r="H11" s="18" t="str">
        <x:v>dhw_volume</x:v>
      </x:c>
    </x:row>
    <x:row r="12">
      <x:c r="A12" s="18" t="str">
        <x:v>Η/Μ</x:v>
      </x:c>
      <x:c r="B12" s="18" t="str">
        <x:v>Υφιστάμενα σώματα καλοριφέρ</x:v>
      </x:c>
      <x:c r="C12" s="38" t="n">
        <x:v>70</x:v>
      </x:c>
      <x:c r="D12" s="18" t="str">
        <x:v>τεμ.</x:v>
      </x:c>
      <x:c r="E12" s="18" t="str">
        <x:v>Επιμετρήσεις/δεδομένο χρήστη</x:v>
      </x:c>
      <x:c r="F12" s="18" t="str">
        <x:v>Θέρμανση</x:v>
      </x:c>
      <x:c r="G12" s="18" t="str">
        <x:v>7 ανά διαμέρισμα</x:v>
      </x:c>
      <x:c r="H12" s="18" t="str">
        <x:v>radiators</x:v>
      </x:c>
    </x:row>
    <x:row r="13">
      <x:c r="A13" s="18" t="str">
        <x:v>Η/Μ</x:v>
      </x:c>
      <x:c r="B13" s="18" t="str">
        <x:v>Ηλεκτρικοί θερμοσίφωνες 120 L</x:v>
      </x:c>
      <x:c r="C13" s="38" t="n">
        <x:v>10</x:v>
      </x:c>
      <x:c r="D13" s="18" t="str">
        <x:v>τεμ.</x:v>
      </x:c>
      <x:c r="E13" s="18" t="str">
        <x:v>Δεδομένο χρήστη</x:v>
      </x:c>
      <x:c r="F13" s="18" t="str">
        <x:v>ΖΝΧ</x:v>
      </x:c>
      <x:c r="G13" s="18" t="str">
        <x:v>1 ανά διαμέρισμα</x:v>
      </x:c>
      <x:c r="H13" s="18" t="str">
        <x:v>water_heaters</x:v>
      </x:c>
    </x:row>
    <x:row r="14">
      <x:c r="A14" s="18" t="str">
        <x:v>Η/Μ</x:v>
      </x:c>
      <x:c r="B14" s="18" t="str">
        <x:v>Ανελκυστήρας</x:v>
      </x:c>
      <x:c r="C14" s="38" t="n">
        <x:v>1</x:v>
      </x:c>
      <x:c r="D14" s="18" t="str">
        <x:v>τεμ.</x:v>
      </x:c>
      <x:c r="E14" s="18" t="str">
        <x:v>Δεδομένο χρήστη</x:v>
      </x:c>
      <x:c r="F14" s="18" t="str">
        <x:v>Κοινόχρηστα</x:v>
      </x:c>
      <x:c r="G14" s="18" t="str">
        <x:v>Τυπικές συντηρήσεις</x:v>
      </x:c>
      <x:c r="H14" s="18" t="str">
        <x:v>elevator</x:v>
      </x:c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55" hidden="0" customWidth="1"/>
    <x:col min="4" max="4" width="12" hidden="0" customWidth="1"/>
    <x:col min="5" max="5" width="1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6" hidden="0" customWidth="1"/>
    <x:col min="11" max="11" width="14" hidden="0" customWidth="1"/>
    <x:col min="12" max="12" width="14" hidden="0" customWidth="1"/>
    <x:col min="13" max="13" width="16" hidden="0" customWidth="1"/>
  </x:cols>
  <x:sheetData>
    <x:row r="1" ht="28" customHeight="1">
      <x:c r="A1" s="5" t="str">
        <x:v>03 Τεχνικές επιλογές Σεναρίου 2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3">
      <x:c r="A3" s="24" t="str">
        <x:v>Κωδ.</x:v>
      </x:c>
      <x:c r="B3" s="24" t="str">
        <x:v>Κατηγορία</x:v>
      </x:c>
      <x:c r="C3" s="24" t="str">
        <x:v>Τεχνική επιλογή</x:v>
      </x:c>
      <x:c r="D3" s="24" t="str">
        <x:v>Ποσότητα</x:v>
      </x:c>
      <x:c r="E3" s="24" t="str">
        <x:v>Μονάδα</x:v>
      </x:c>
      <x:c r="F3" s="24" t="str">
        <x:v>Κόστος υλικών/εξοπλισμού</x:v>
      </x:c>
      <x:c r="G3" s="24" t="str">
        <x:v>Κόστος εργασίας</x:v>
      </x:c>
      <x:c r="H3" s="24" t="str">
        <x:v>Πρόσθετες δαπάνες</x:v>
      </x:c>
      <x:c r="I3" s="24" t="str">
        <x:v>Συνολικό κόστος</x:v>
      </x:c>
      <x:c r="J3" s="24" t="str">
        <x:v>Αρχικό GWP</x:v>
      </x:c>
      <x:c r="K3" s="24" t="str">
        <x:v>Διάρκεια ζωής</x:v>
      </x:c>
      <x:c r="L3" s="24" t="str">
        <x:v>Κύκλοι 50ετίας</x:v>
      </x:c>
      <x:c r="M3" s="24" t="str">
        <x:v>GWP 50ετίας</x:v>
      </x:c>
    </x:row>
    <x:row r="4">
      <x:c r="A4" s="18" t="str">
        <x:v>S2-H</x:v>
      </x:c>
      <x:c r="B4" s="18" t="str">
        <x:v>Θέρμανση</x:v>
      </x:c>
      <x:c r="C4" s="18" t="str">
        <x:v>Κεντρική αερόψυκτη αντλία θερμότητας, υδραυλική προσαρμογή, εξισορρόπηση και αυτοματισμοί</x:v>
      </x:c>
      <x:c r="D4" s="18" t="n">
        <x:v>1</x:v>
      </x:c>
      <x:c r="E4" s="18" t="str">
        <x:v>σύστημα</x:v>
      </x:c>
      <x:c r="F4" s="52" t="n">
        <x:v>58000</x:v>
      </x:c>
      <x:c r="G4" s="52" t="n">
        <x:v>14000</x:v>
      </x:c>
      <x:c r="H4" s="52" t="n">
        <x:v>5000</x:v>
      </x:c>
      <x:c r="I4" s="53" t="n">
        <x:f>F4+G4+H4</x:f>
        <x:v>77000</x:v>
      </x:c>
      <x:c r="J4" s="54" t="n">
        <x:v>20000</x:v>
      </x:c>
      <x:c r="K4" s="32" t="n">
        <x:v>20</x:v>
      </x:c>
      <x:c r="L4" s="38" t="n">
        <x:f>1+INT(('01_Παραδοχές'!$C$21-0.01)/K4)</x:f>
        <x:v>3</x:v>
      </x:c>
      <x:c r="M4" s="55" t="n">
        <x:f>J4*L4</x:f>
        <x:v>60000</x:v>
      </x:c>
    </x:row>
    <x:row r="5">
      <x:c r="A5" s="18" t="str">
        <x:v>S2-C</x:v>
      </x:c>
      <x:c r="B5" s="18" t="str">
        <x:v>Ψύξη</x:v>
      </x:c>
      <x:c r="C5" s="18" t="str">
        <x:v>Αναβάθμιση/αντικατάσταση τοπικών μονάδων ψύξης με inverter υψηλής απόδοσης</x:v>
      </x:c>
      <x:c r="D5" s="18" t="n">
        <x:v>20</x:v>
      </x:c>
      <x:c r="E5" s="18" t="str">
        <x:v>μονάδες</x:v>
      </x:c>
      <x:c r="F5" s="52" t="n">
        <x:v>18000</x:v>
      </x:c>
      <x:c r="G5" s="52" t="n">
        <x:v>5000</x:v>
      </x:c>
      <x:c r="H5" s="52" t="n">
        <x:v>1000</x:v>
      </x:c>
      <x:c r="I5" s="53" t="n">
        <x:f>F5+G5+H5</x:f>
        <x:v>24000</x:v>
      </x:c>
      <x:c r="J5" s="54" t="n">
        <x:v>5000</x:v>
      </x:c>
      <x:c r="K5" s="32" t="n">
        <x:v>15</x:v>
      </x:c>
      <x:c r="L5" s="38" t="n">
        <x:f>1+INT(('01_Παραδοχές'!$C$21-0.01)/K5)</x:f>
        <x:v>4</x:v>
      </x:c>
      <x:c r="M5" s="55" t="n">
        <x:f>J5*L5</x:f>
        <x:v>20000</x:v>
      </x:c>
    </x:row>
    <x:row r="6">
      <x:c r="A6" s="18" t="str">
        <x:v>S2-DHW</x:v>
      </x:c>
      <x:c r="B6" s="18" t="str">
        <x:v>ΖΝΧ</x:v>
      </x:c>
      <x:c r="C6" s="18" t="str">
        <x:v>Ηλιακή υποβοήθηση ΖΝΧ, ισοδύναμη με 10 ηλιακούς θερμοσίφωνες ή κεντρικό ηλιακό σύστημα</x:v>
      </x:c>
      <x:c r="D6" s="18" t="n">
        <x:v>10</x:v>
      </x:c>
      <x:c r="E6" s="18" t="str">
        <x:v>διαμερίσματα</x:v>
      </x:c>
      <x:c r="F6" s="52" t="n">
        <x:v>15000</x:v>
      </x:c>
      <x:c r="G6" s="52" t="n">
        <x:v>2500</x:v>
      </x:c>
      <x:c r="H6" s="52" t="n">
        <x:v>1500</x:v>
      </x:c>
      <x:c r="I6" s="53" t="n">
        <x:f>F6+G6+H6</x:f>
        <x:v>19000</x:v>
      </x:c>
      <x:c r="J6" s="54" t="n">
        <x:v>12000</x:v>
      </x:c>
      <x:c r="K6" s="32" t="n">
        <x:v>20</x:v>
      </x:c>
      <x:c r="L6" s="38" t="n">
        <x:f>1+INT(('01_Παραδοχές'!$C$21-0.01)/K6)</x:f>
        <x:v>3</x:v>
      </x:c>
      <x:c r="M6" s="55" t="n">
        <x:f>J6*L6</x:f>
        <x:v>36000</x:v>
      </x:c>
    </x:row>
    <x:row r="7">
      <x:c r="A7" s="18" t="str">
        <x:v>S2-L</x:v>
      </x:c>
      <x:c r="B7" s="18" t="str">
        <x:v>Κοινόχρηστα</x:v>
      </x:c>
      <x:c r="C7" s="18" t="str">
        <x:v>LED κοινόχρηστων χώρων, αισθητήρες παρουσίας, χρονοδιακόπτες και περιορισμός standby καταναλώσεων</x:v>
      </x:c>
      <x:c r="D7" s="18" t="n">
        <x:v>1</x:v>
      </x:c>
      <x:c r="E7" s="18" t="str">
        <x:v>σύνολο</x:v>
      </x:c>
      <x:c r="F7" s="52" t="n">
        <x:v>4200</x:v>
      </x:c>
      <x:c r="G7" s="52" t="n">
        <x:v>1800</x:v>
      </x:c>
      <x:c r="H7" s="52" t="n">
        <x:v>500</x:v>
      </x:c>
      <x:c r="I7" s="53" t="n">
        <x:f>F7+G7+H7</x:f>
        <x:v>6500</x:v>
      </x:c>
      <x:c r="J7" s="54" t="n">
        <x:v>2000</x:v>
      </x:c>
      <x:c r="K7" s="32" t="n">
        <x:v>10</x:v>
      </x:c>
      <x:c r="L7" s="38" t="n">
        <x:f>1+INT(('01_Παραδοχές'!$C$21-0.01)/K7)</x:f>
        <x:v>5</x:v>
      </x:c>
      <x:c r="M7" s="55" t="n">
        <x:f>J7*L7</x:f>
        <x:v>10000</x:v>
      </x:c>
    </x:row>
    <x:row r="8">
      <x:c r="F8" s="42"/>
      <x:c r="G8" s="42"/>
      <x:c r="H8" s="42"/>
      <x:c r="I8" s="42"/>
      <x:c r="J8" s="47"/>
      <x:c r="M8" s="47"/>
    </x:row>
    <x:row r="9">
      <x:c r="A9" s="13" t="str">
        <x:v>ΣΥΝΟΛΑ</x:v>
      </x:c>
      <x:c r="B9" s="13"/>
      <x:c r="C9" s="13"/>
      <x:c r="D9" s="13"/>
      <x:c r="E9" s="13"/>
      <x:c r="F9" s="13"/>
      <x:c r="G9" s="13"/>
      <x:c r="H9" s="13"/>
      <x:c r="I9" s="60" t="n">
        <x:f>SUM(I4:I7)</x:f>
        <x:v>126500</x:v>
      </x:c>
      <x:c r="J9" s="60" t="n">
        <x:f>SUM(J4:J7)</x:f>
        <x:v>39000</x:v>
      </x:c>
      <x:c r="K9" s="13"/>
      <x:c r="L9" s="13"/>
      <x:c r="M9" s="60" t="n">
        <x:f>SUM(M4:M7)</x:f>
        <x:v>126000</x:v>
      </x:c>
    </x:row>
  </x:sheetData>
  <x:mergeCells>
    <x:mergeCell ref="A1:M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24" hidden="0" customWidth="1"/>
    <x:col min="4" max="4" width="24" hidden="0" customWidth="1"/>
    <x:col min="5" max="5" width="16" hidden="0" customWidth="1"/>
    <x:col min="6" max="6" width="16" hidden="0" customWidth="1"/>
    <x:col min="7" max="7" width="16" hidden="0" customWidth="1"/>
    <x:col min="8" max="8" width="15" hidden="0" customWidth="1"/>
    <x:col min="9" max="9" width="16" hidden="0" customWidth="1"/>
    <x:col min="10" max="10" width="16" hidden="0" customWidth="1"/>
    <x:col min="11" max="11" width="18" hidden="0" customWidth="1"/>
    <x:col min="12" max="12" width="48" hidden="0" customWidth="1"/>
  </x:cols>
  <x:sheetData>
    <x:row r="1" ht="28" customHeight="1">
      <x:c r="A1" s="5" t="str">
        <x:v>04 Υπολογισμός λειτουργικής ενέργειας Σεναρίου 2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24" t="str">
        <x:v>Χρήση ενέργειας</x:v>
      </x:c>
      <x:c r="B3" s="24" t="str">
        <x:v>Κατανάλωση Σ0</x:v>
      </x:c>
      <x:c r="C3" s="24" t="str">
        <x:v>Παραδοχή βελτίωσης</x:v>
      </x:c>
      <x:c r="D3" s="24" t="str">
        <x:v>Υπολογισμός Σ2</x:v>
      </x:c>
      <x:c r="E3" s="24" t="str">
        <x:v>Κατανάλωση Σ2</x:v>
      </x:c>
      <x:c r="F3" s="24" t="str">
        <x:v>Εξοικονόμηση</x:v>
      </x:c>
      <x:c r="G3" s="24" t="str">
        <x:v>Ποσοστό εξοικονόμησης</x:v>
      </x:c>
      <x:c r="H3" s="24" t="str">
        <x:v>Τιμή ενέργειας Σ2</x:v>
      </x:c>
      <x:c r="I3" s="24" t="str">
        <x:v>Κόστος Σ2</x:v>
      </x:c>
      <x:c r="J3" s="24" t="str">
        <x:v>Συντελεστής εκπομπών</x:v>
      </x:c>
      <x:c r="K3" s="24" t="str">
        <x:v>Εκπομπές Σ2</x:v>
      </x:c>
      <x:c r="L3" s="24" t="str">
        <x:v>Σχόλιο</x:v>
      </x:c>
    </x:row>
    <x:row r="4">
      <x:c r="A4" t="str">
        <x:v>Θέρμανση</x:v>
      </x:c>
      <x:c r="B4" s="62" t="n">
        <x:f>'01_Παραδοχές'!$C$6</x:f>
        <x:v>111572.685</x:v>
      </x:c>
      <x:c r="C4" s="63" t="str">
        <x:v>Αντλία θερμότητας + έλεγχοι</x:v>
      </x:c>
      <x:c r="D4" s="64" t="n">
        <x:f>B4*'01_Παραδοχές'!$C$15*(1-'01_Παραδοχές'!$C$16)/'01_Παραδοχές'!$C$17</x:f>
        <x:v>25661.71755</x:v>
      </x:c>
      <x:c r="E4" s="64" t="n">
        <x:f>D4</x:f>
        <x:v>25661.71755</x:v>
      </x:c>
      <x:c r="F4" s="64" t="n">
        <x:f>B4-E4</x:f>
        <x:v>85910.96745</x:v>
      </x:c>
      <x:c r="G4" s="68" t="n">
        <x:f>F4/B4</x:f>
        <x:v>0.77</x:v>
      </x:c>
      <x:c r="H4" s="70" t="n">
        <x:f>'01_Παραδοχές'!$C$11</x:f>
        <x:v>0.23</x:v>
      </x:c>
      <x:c r="I4" s="41" t="n">
        <x:f>E4*H4</x:f>
        <x:v>5902.1950365</x:v>
      </x:c>
      <x:c r="J4" s="74" t="n">
        <x:f>'01_Παραδοχές'!$C$13</x:f>
        <x:v>0.27</x:v>
      </x:c>
      <x:c r="K4" s="64" t="n">
        <x:f>E4*J4</x:f>
        <x:v>6928.6637385</x:v>
      </x:c>
      <x:c r="L4" t="str">
        <x:v>Μετατροπή υφιστάμενης τελικής ενέργειας θέρμανσης σε χρήσιμη θερμότητα και κάλυψη με SCOP</x:v>
      </x:c>
    </x:row>
    <x:row r="5">
      <x:c r="A5" t="str">
        <x:v>Ψύξη</x:v>
      </x:c>
      <x:c r="B5" s="62" t="n">
        <x:f>'01_Παραδοχές'!$C$7</x:f>
        <x:v>34003.104</x:v>
      </x:c>
      <x:c r="C5" s="63" t="str">
        <x:v>Αποδοτικότερες μονάδες ψύξης</x:v>
      </x:c>
      <x:c r="D5" s="64" t="n">
        <x:f>B5*(1-'01_Παραδοχές'!$C$18)</x:f>
        <x:v>27202.483200000002</x:v>
      </x:c>
      <x:c r="E5" s="64" t="n">
        <x:f>D5</x:f>
        <x:v>27202.483200000002</x:v>
      </x:c>
      <x:c r="F5" s="64" t="n">
        <x:f>B5-E5</x:f>
        <x:v>6800.620799999997</x:v>
      </x:c>
      <x:c r="G5" s="68" t="n">
        <x:f>F5/B5</x:f>
        <x:v>0.19999999999999993</x:v>
      </x:c>
      <x:c r="H5" s="70" t="n">
        <x:f>'01_Παραδοχές'!$C$11</x:f>
        <x:v>0.23</x:v>
      </x:c>
      <x:c r="I5" s="41" t="n">
        <x:f>E5*H5</x:f>
        <x:v>6256.5711360000005</x:v>
      </x:c>
      <x:c r="J5" s="74" t="n">
        <x:f>'01_Παραδοχές'!$C$13</x:f>
        <x:v>0.27</x:v>
      </x:c>
      <x:c r="K5" s="64" t="n">
        <x:f>E5*J5</x:f>
        <x:v>7344.670464000001</x:v>
      </x:c>
      <x:c r="L5" t="str">
        <x:v>Μείωση κατανάλωσης ψύξης από inverter/υψηλότερη εποχική απόδοση</x:v>
      </x:c>
    </x:row>
    <x:row r="6">
      <x:c r="A6" t="str">
        <x:v>ΖΝΧ</x:v>
      </x:c>
      <x:c r="B6" s="62" t="n">
        <x:f>'01_Παραδοχές'!$C$8</x:f>
        <x:v>31837.125</x:v>
      </x:c>
      <x:c r="C6" s="63" t="str">
        <x:v>Ηλιακή κάλυψη ΖΝΧ</x:v>
      </x:c>
      <x:c r="D6" s="64" t="n">
        <x:f>B6*(1-'01_Παραδοχές'!$C$19)</x:f>
        <x:v>11142.99375</x:v>
      </x:c>
      <x:c r="E6" s="64" t="n">
        <x:f>D6</x:f>
        <x:v>11142.99375</x:v>
      </x:c>
      <x:c r="F6" s="64" t="n">
        <x:f>B6-E6</x:f>
        <x:v>20694.13125</x:v>
      </x:c>
      <x:c r="G6" s="68" t="n">
        <x:f>F6/B6</x:f>
        <x:v>0.6499999999999999</x:v>
      </x:c>
      <x:c r="H6" s="70" t="n">
        <x:f>'01_Παραδοχές'!$C$11</x:f>
        <x:v>0.23</x:v>
      </x:c>
      <x:c r="I6" s="41" t="n">
        <x:f>E6*H6</x:f>
        <x:v>2562.8885625</x:v>
      </x:c>
      <x:c r="J6" s="74" t="n">
        <x:f>'01_Παραδοχές'!$C$13</x:f>
        <x:v>0.27</x:v>
      </x:c>
      <x:c r="K6" s="64" t="n">
        <x:f>E6*J6</x:f>
        <x:v>3008.6083125</x:v>
      </x:c>
      <x:c r="L6" t="str">
        <x:v>Μείωση ηλεκτρικής ενέργειας ΖΝΧ λόγω ηλιακής υποβοήθησης</x:v>
      </x:c>
    </x:row>
    <x:row r="7">
      <x:c r="A7" t="str">
        <x:v>Κοινόχρηστος φωτισμός / ανελκυστήρας</x:v>
      </x:c>
      <x:c r="B7" s="62" t="n">
        <x:f>'01_Παραδοχές'!$C$9</x:f>
        <x:v>10885.14</x:v>
      </x:c>
      <x:c r="C7" s="63" t="str">
        <x:v>LED + αυτοματισμοί</x:v>
      </x:c>
      <x:c r="D7" s="64" t="n">
        <x:f>B7*(1-'01_Παραδοχές'!$C$20)</x:f>
        <x:v>7075.340999999999</x:v>
      </x:c>
      <x:c r="E7" s="64" t="n">
        <x:f>D7</x:f>
        <x:v>7075.340999999999</x:v>
      </x:c>
      <x:c r="F7" s="64" t="n">
        <x:f>B7-E7</x:f>
        <x:v>3809.799</x:v>
      </x:c>
      <x:c r="G7" s="68" t="n">
        <x:f>F7/B7</x:f>
        <x:v>0.35000000000000003</x:v>
      </x:c>
      <x:c r="H7" s="70" t="n">
        <x:f>'01_Παραδοχές'!$C$11</x:f>
        <x:v>0.23</x:v>
      </x:c>
      <x:c r="I7" s="41" t="n">
        <x:f>E7*H7</x:f>
        <x:v>1627.32843</x:v>
      </x:c>
      <x:c r="J7" s="74" t="n">
        <x:f>'01_Παραδοχές'!$C$13</x:f>
        <x:v>0.27</x:v>
      </x:c>
      <x:c r="K7" s="64" t="n">
        <x:f>E7*J7</x:f>
        <x:v>1910.34207</x:v>
      </x:c>
      <x:c r="L7" t="str">
        <x:v>Μείωση κοινόχρηστης ηλεκτρικής κατανάλωσης</x:v>
      </x:c>
    </x:row>
    <x:row r="8">
      <x:c r="A8" s="13" t="str">
        <x:v>ΣΥΝΟΛΟ</x:v>
      </x:c>
      <x:c r="B8" s="93" t="n">
        <x:f>SUM(B4:B7)</x:f>
        <x:v>188298.054</x:v>
      </x:c>
      <x:c r="C8" s="93" t="str">
        <x:v>-</x:v>
      </x:c>
      <x:c r="D8" s="93" t="str">
        <x:v>-</x:v>
      </x:c>
      <x:c r="E8" s="93" t="n">
        <x:f>SUM(E4:E7)</x:f>
        <x:v>71082.5355</x:v>
      </x:c>
      <x:c r="F8" s="93" t="n">
        <x:f>SUM(F4:F7)</x:f>
        <x:v>117215.5185</x:v>
      </x:c>
      <x:c r="G8" s="94" t="n">
        <x:f>F8/B8</x:f>
        <x:v>0.6224998931746794</x:v>
      </x:c>
      <x:c r="H8" s="95"/>
      <x:c r="I8" s="96" t="n">
        <x:f>SUM(I4:I7)</x:f>
        <x:v>16348.983165</x:v>
      </x:c>
      <x:c r="J8" s="97"/>
      <x:c r="K8" s="93" t="n">
        <x:f>SUM(K4:K7)</x:f>
        <x:v>19192.284585</x:v>
      </x:c>
      <x:c r="L8" s="13" t="str">
        <x:v>Συνολικό ενεργειακό αποτέλεσμα Σ2</x:v>
      </x:c>
    </x:row>
  </x:sheetData>
  <x:mergeCells>
    <x:mergeCell ref="A1:L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6" hidden="0" customWidth="1"/>
    <x:col min="3" max="3" width="18" hidden="0" customWidth="1"/>
    <x:col min="4" max="4" width="14" hidden="0" customWidth="1"/>
    <x:col min="5" max="5" width="46" hidden="0" customWidth="1"/>
    <x:col min="6" max="6" width="26" hidden="0" customWidth="1"/>
    <x:col min="7" max="7" width="14" hidden="0" customWidth="1"/>
    <x:col min="8" max="8" width="20" hidden="0" customWidth="1"/>
  </x:cols>
  <x:sheetData>
    <x:row r="1" ht="28" customHeight="1">
      <x:c r="A1" s="5" t="str">
        <x:v>05 Οικονομική αξιολόγηση Σεναρίου 2</x:v>
      </x:c>
      <x:c r="B1" s="5"/>
      <x:c r="C1" s="5"/>
      <x:c r="D1" s="5"/>
      <x:c r="E1" s="5"/>
      <x:c r="F1" s="5"/>
      <x:c r="G1" s="5"/>
      <x:c r="H1" s="5"/>
    </x:row>
    <x:row r="3">
      <x:c r="A3" s="24" t="str">
        <x:v>Δείκτης</x:v>
      </x:c>
      <x:c r="B3" s="24" t="str">
        <x:v>Τύπος</x:v>
      </x:c>
      <x:c r="C3" s="24" t="str">
        <x:v>Τιμή</x:v>
      </x:c>
      <x:c r="D3" s="24" t="str">
        <x:v>Μονάδα</x:v>
      </x:c>
      <x:c r="E3" s="24" t="str">
        <x:v>Σχόλιο</x:v>
      </x:c>
      <x:c r="F3" s="24" t="str">
        <x:v>Πηγή</x:v>
      </x:c>
      <x:c r="G3" s="24" t="str">
        <x:v>Επεξεργάσιμο</x:v>
      </x:c>
      <x:c r="H3" s="24" t="str">
        <x:v>Κωδικός</x:v>
      </x:c>
    </x:row>
    <x:row r="4">
      <x:c r="A4" s="18" t="str">
        <x:v>Συνολικό αρχικό κόστος</x:v>
      </x:c>
      <x:c r="B4" s="18"/>
      <x:c r="C4" s="53" t="n">
        <x:f>SUM('03_Παρεμβάσεις_Σ2'!I4:I7)</x:f>
        <x:v>126500</x:v>
      </x:c>
      <x:c r="D4" s="18" t="str">
        <x:v>€</x:v>
      </x:c>
      <x:c r="E4" s="18" t="str">
        <x:v>Άθροισμα παρεμβάσεων Σ2</x:v>
      </x:c>
      <x:c r="F4" s="18" t="str">
        <x:v>03_Παρεμβάσεις_Σ2</x:v>
      </x:c>
      <x:c r="G4" s="18" t="str">
        <x:v>Όχι</x:v>
      </x:c>
      <x:c r="H4" s="18" t="str">
        <x:v>capex</x:v>
      </x:c>
    </x:row>
    <x:row r="5">
      <x:c r="A5" s="18" t="str">
        <x:v>Ετήσιο κόστος ενέργειας Σ0</x:v>
      </x:c>
      <x:c r="B5" s="18"/>
      <x:c r="C5" s="53" t="n">
        <x:f>14504.44905+7820.71392+7322.53875+2503.5822</x:f>
        <x:v>32151.283919999998</x:v>
      </x:c>
      <x:c r="D5" s="18" t="str">
        <x:v>€/έτος</x:v>
      </x:c>
      <x:c r="E5" s="18" t="str">
        <x:v>Από Σενάριο 0</x:v>
      </x:c>
      <x:c r="F5" s="18" t="str">
        <x:v>Σενάριο 0</x:v>
      </x:c>
      <x:c r="G5" s="18" t="str">
        <x:v>Όχι</x:v>
      </x:c>
      <x:c r="H5" s="18" t="str">
        <x:v>base_cost</x:v>
      </x:c>
    </x:row>
    <x:row r="6">
      <x:c r="A6" s="18" t="str">
        <x:v>Ετήσιο κόστος ενέργειας Σ2</x:v>
      </x:c>
      <x:c r="B6" s="18"/>
      <x:c r="C6" s="53" t="n">
        <x:f>'04_Ενέργεια_Σ2'!I8</x:f>
        <x:v>16348.983165</x:v>
      </x:c>
      <x:c r="D6" s="18" t="str">
        <x:v>€/έτος</x:v>
      </x:c>
      <x:c r="E6" s="18" t="str">
        <x:v>Από υπολογισμό ενέργειας Σ2</x:v>
      </x:c>
      <x:c r="F6" s="18" t="str">
        <x:v>04_Ενέργεια_Σ2</x:v>
      </x:c>
      <x:c r="G6" s="18" t="str">
        <x:v>Όχι</x:v>
      </x:c>
      <x:c r="H6" s="18" t="str">
        <x:v>s2_cost</x:v>
      </x:c>
    </x:row>
    <x:row r="7">
      <x:c r="A7" s="18" t="str">
        <x:v>Ετήσια οικονομική εξοικονόμηση</x:v>
      </x:c>
      <x:c r="B7" s="18"/>
      <x:c r="C7" s="53" t="n">
        <x:f>C5-C6</x:f>
        <x:v>15802.300754999998</x:v>
      </x:c>
      <x:c r="D7" s="18" t="str">
        <x:v>€/έτος</x:v>
      </x:c>
      <x:c r="E7" s="18" t="str">
        <x:v>Κόστος Σ0 - Κόστος Σ2</x:v>
      </x:c>
      <x:c r="F7" s="18" t="str">
        <x:v>Υπολογισμός</x:v>
      </x:c>
      <x:c r="G7" s="18" t="str">
        <x:v>Όχι</x:v>
      </x:c>
      <x:c r="H7" s="18" t="str">
        <x:v>annual_savings</x:v>
      </x:c>
    </x:row>
    <x:row r="8">
      <x:c r="A8" s="18" t="str">
        <x:v>Απλή περίοδος αποπληρωμής</x:v>
      </x:c>
      <x:c r="B8" s="18"/>
      <x:c r="C8" s="118" t="n">
        <x:f>IF(C7&gt;0,C4/C7,"")</x:f>
        <x:v>8.005163422799315</x:v>
      </x:c>
      <x:c r="D8" s="18" t="str">
        <x:v>έτη</x:v>
      </x:c>
      <x:c r="E8" s="18" t="str">
        <x:v>Χωρίς προεξόφληση</x:v>
      </x:c>
      <x:c r="F8" s="18" t="str">
        <x:v>Υπολογισμός</x:v>
      </x:c>
      <x:c r="G8" s="18" t="str">
        <x:v>Όχι</x:v>
      </x:c>
      <x:c r="H8" s="18" t="str">
        <x:v>payback</x:v>
      </x:c>
    </x:row>
    <x:row r="9">
      <x:c r="A9" s="18" t="str">
        <x:v>Κόστος ανά ετήσια εξοικονομούμενη kWh</x:v>
      </x:c>
      <x:c r="B9" s="18"/>
      <x:c r="C9" s="120" t="n">
        <x:f>C4/'04_Ενέργεια_Σ2'!F8</x:f>
        <x:v>1.0792086373785055</x:v>
      </x:c>
      <x:c r="D9" s="18" t="str">
        <x:v>€/kWh·έτος</x:v>
      </x:c>
      <x:c r="E9" s="18" t="str">
        <x:v>Αρχικό κόστος / ετήσια εξοικονόμηση</x:v>
      </x:c>
      <x:c r="F9" s="18" t="str">
        <x:v>Υπολογισμός</x:v>
      </x:c>
      <x:c r="G9" s="18" t="str">
        <x:v>Όχι</x:v>
      </x:c>
      <x:c r="H9" s="18" t="str">
        <x:v>eur_per_annual_kwh</x:v>
      </x:c>
    </x:row>
    <x:row r="10">
      <x:c r="A10" s="18" t="str">
        <x:v>Κόστος ανά σωρευτική kWh 50ετίας</x:v>
      </x:c>
      <x:c r="B10" s="18"/>
      <x:c r="C10" s="120" t="n">
        <x:f>C4/('04_Ενέργεια_Σ2'!F8*'01_Παραδοχές'!C21)</x:f>
        <x:v>0.021584172747570105</x:v>
      </x:c>
      <x:c r="D10" s="18" t="str">
        <x:v>€/kWh</x:v>
      </x:c>
      <x:c r="E10" s="18" t="str">
        <x:v>Αρχικό κόστος / σωρευτική εξοικονόμηση</x:v>
      </x:c>
      <x:c r="F10" s="18" t="str">
        <x:v>Υπολογισμός</x:v>
      </x:c>
      <x:c r="G10" s="18" t="str">
        <x:v>Όχι</x:v>
      </x:c>
      <x:c r="H10" s="18" t="str">
        <x:v>eur_per_lifetime_kwh</x:v>
      </x:c>
    </x:row>
  </x:sheetData>
  <x:mergeCells>
    <x:mergeCell ref="A1:H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5" hidden="0" customWidth="1"/>
    <x:col min="2" max="2" width="16" hidden="0" customWidth="1"/>
    <x:col min="3" max="3" width="18" hidden="0" customWidth="1"/>
    <x:col min="4" max="4" width="18" hidden="0" customWidth="1"/>
    <x:col min="5" max="5" width="50" hidden="0" customWidth="1"/>
    <x:col min="6" max="6" width="26" hidden="0" customWidth="1"/>
    <x:col min="7" max="7" width="14" hidden="0" customWidth="1"/>
    <x:col min="8" max="8" width="20" hidden="0" customWidth="1"/>
  </x:cols>
  <x:sheetData>
    <x:row r="1" ht="28" customHeight="1">
      <x:c r="A1" s="5" t="str">
        <x:v>06 Περιβαλλοντική αξιολόγηση Σεναρίου 2</x:v>
      </x:c>
      <x:c r="B1" s="5"/>
      <x:c r="C1" s="5"/>
      <x:c r="D1" s="5"/>
      <x:c r="E1" s="5"/>
      <x:c r="F1" s="5"/>
      <x:c r="G1" s="5"/>
      <x:c r="H1" s="5"/>
    </x:row>
    <x:row r="3">
      <x:c r="A3" s="24" t="str">
        <x:v>Δείκτης</x:v>
      </x:c>
      <x:c r="B3" s="24" t="str">
        <x:v>Τύπος</x:v>
      </x:c>
      <x:c r="C3" s="24" t="str">
        <x:v>Τιμή</x:v>
      </x:c>
      <x:c r="D3" s="24" t="str">
        <x:v>Μονάδα</x:v>
      </x:c>
      <x:c r="E3" s="24" t="str">
        <x:v>Σχόλιο</x:v>
      </x:c>
      <x:c r="F3" s="24" t="str">
        <x:v>Πηγή</x:v>
      </x:c>
      <x:c r="G3" s="24" t="str">
        <x:v>Επεξεργάσιμο</x:v>
      </x:c>
      <x:c r="H3" s="24" t="str">
        <x:v>Κωδικός</x:v>
      </x:c>
    </x:row>
    <x:row r="4">
      <x:c r="A4" s="18" t="str">
        <x:v>Λειτουργικές εκπομπές Σ0</x:v>
      </x:c>
      <x:c r="B4" s="18"/>
      <x:c r="C4" s="122" t="n">
        <x:f>50840.47458</x:f>
        <x:v>50840.47458</x:v>
      </x:c>
      <x:c r="D4" s="18" t="str">
        <x:v>kg CO₂eq/έτος</x:v>
      </x:c>
      <x:c r="E4" s="18" t="str">
        <x:v>Από Σενάριο 0</x:v>
      </x:c>
      <x:c r="F4" s="18" t="str">
        <x:v>Σενάριο 0</x:v>
      </x:c>
      <x:c r="G4" s="18" t="str">
        <x:v>Όχι</x:v>
      </x:c>
      <x:c r="H4" s="18" t="str">
        <x:v>base_emissions</x:v>
      </x:c>
    </x:row>
    <x:row r="5">
      <x:c r="A5" s="18" t="str">
        <x:v>Λειτουργικές εκπομπές Σ2</x:v>
      </x:c>
      <x:c r="B5" s="18"/>
      <x:c r="C5" s="122" t="n">
        <x:f>'04_Ενέργεια_Σ2'!K8</x:f>
        <x:v>19192.284585</x:v>
      </x:c>
      <x:c r="D5" s="18" t="str">
        <x:v>kg CO₂eq/έτος</x:v>
      </x:c>
      <x:c r="E5" s="18" t="str">
        <x:v>Από υπολογισμό ενέργειας Σ2</x:v>
      </x:c>
      <x:c r="F5" s="18" t="str">
        <x:v>04_Ενέργεια_Σ2</x:v>
      </x:c>
      <x:c r="G5" s="18" t="str">
        <x:v>Όχι</x:v>
      </x:c>
      <x:c r="H5" s="18" t="str">
        <x:v>s2_emissions</x:v>
      </x:c>
    </x:row>
    <x:row r="6">
      <x:c r="A6" s="18" t="str">
        <x:v>Ετήσια μείωση λειτουργικών εκπομπών</x:v>
      </x:c>
      <x:c r="B6" s="18"/>
      <x:c r="C6" s="122" t="n">
        <x:f>C4-C5</x:f>
        <x:v>31648.189995</x:v>
      </x:c>
      <x:c r="D6" s="18" t="str">
        <x:v>kg CO₂eq/έτος</x:v>
      </x:c>
      <x:c r="E6" s="18" t="str">
        <x:v>Σ0 - Σ2</x:v>
      </x:c>
      <x:c r="F6" s="18" t="str">
        <x:v>Υπολογισμός</x:v>
      </x:c>
      <x:c r="G6" s="18" t="str">
        <x:v>Όχι</x:v>
      </x:c>
      <x:c r="H6" s="18" t="str">
        <x:v>annual_emission_savings</x:v>
      </x:c>
    </x:row>
    <x:row r="7">
      <x:c r="A7" s="18" t="str">
        <x:v>Αρχικό ενσωματωμένο GWP παρεμβάσεων</x:v>
      </x:c>
      <x:c r="B7" s="18"/>
      <x:c r="C7" s="122" t="n">
        <x:f>SUM('03_Παρεμβάσεις_Σ2'!J4:J7)</x:f>
        <x:v>39000</x:v>
      </x:c>
      <x:c r="D7" s="18" t="str">
        <x:v>kg CO₂eq</x:v>
      </x:c>
      <x:c r="E7" s="18" t="str">
        <x:v>Αρχικό αποτύπωμα εξοπλισμού/υλικών</x:v>
      </x:c>
      <x:c r="F7" s="18" t="str">
        <x:v>03_Παρεμβάσεις_Σ2</x:v>
      </x:c>
      <x:c r="G7" s="18" t="str">
        <x:v>Όχι</x:v>
      </x:c>
      <x:c r="H7" s="18" t="str">
        <x:v>initial_gwp</x:v>
      </x:c>
    </x:row>
    <x:row r="8">
      <x:c r="A8" s="18" t="str">
        <x:v>GWP παρεμβάσεων με αντικαταστάσεις 50ετίας</x:v>
      </x:c>
      <x:c r="B8" s="18"/>
      <x:c r="C8" s="122" t="n">
        <x:f>SUM('03_Παρεμβάσεις_Σ2'!M4:M7)</x:f>
        <x:v>126000</x:v>
      </x:c>
      <x:c r="D8" s="18" t="str">
        <x:v>kg CO₂eq</x:v>
      </x:c>
      <x:c r="E8" s="18" t="str">
        <x:v>Με βάση διάρκεια ζωής και κύκλους 50ετίας</x:v>
      </x:c>
      <x:c r="F8" s="18" t="str">
        <x:v>03_Παρεμβάσεις_Σ2</x:v>
      </x:c>
      <x:c r="G8" s="18" t="str">
        <x:v>Όχι</x:v>
      </x:c>
      <x:c r="H8" s="18" t="str">
        <x:v>lifecycle_gwp</x:v>
      </x:c>
    </x:row>
    <x:row r="9">
      <x:c r="A9" s="18" t="str">
        <x:v>Περιβαλλοντικός χρόνος απόσβεσης αρχικού GWP</x:v>
      </x:c>
      <x:c r="B9" s="18"/>
      <x:c r="C9" s="118" t="n">
        <x:f>IF(C6&gt;0,C7/C6,"")</x:f>
        <x:v>1.232297960994341</x:v>
      </x:c>
      <x:c r="D9" s="18" t="str">
        <x:v>έτη</x:v>
      </x:c>
      <x:c r="E9" s="18" t="str">
        <x:v>Αρχικό GWP / ετήσια μείωση λειτουργικών εκπομπών</x:v>
      </x:c>
      <x:c r="F9" s="18" t="str">
        <x:v>Υπολογισμός</x:v>
      </x:c>
      <x:c r="G9" s="18" t="str">
        <x:v>Όχι</x:v>
      </x:c>
      <x:c r="H9" s="18" t="str">
        <x:v>carbon_payback_initial</x:v>
      </x:c>
    </x:row>
    <x:row r="10">
      <x:c r="A10" s="18" t="str">
        <x:v>Περιβαλλοντικός χρόνος απόσβεσης GWP 50ετίας</x:v>
      </x:c>
      <x:c r="B10" s="18"/>
      <x:c r="C10" s="118" t="n">
        <x:f>IF(C6&gt;0,C8/C6,"")</x:f>
        <x:v>3.981270335520178</x:v>
      </x:c>
      <x:c r="D10" s="18" t="str">
        <x:v>έτη</x:v>
      </x:c>
      <x:c r="E10" s="18" t="str">
        <x:v>GWP 50ετίας / ετήσια μείωση λειτουργικών εκπομπών</x:v>
      </x:c>
      <x:c r="F10" s="18" t="str">
        <x:v>Υπολογισμός</x:v>
      </x:c>
      <x:c r="G10" s="18" t="str">
        <x:v>Όχι</x:v>
      </x:c>
      <x:c r="H10" s="18" t="str">
        <x:v>carbon_payback_life</x:v>
      </x:c>
    </x:row>
    <x:row r="11">
      <x:c r="A11" s="18" t="str">
        <x:v>Σωρευτική μείωση λειτουργικών εκπομπών 50ετίας</x:v>
      </x:c>
      <x:c r="B11" s="18"/>
      <x:c r="C11" s="122" t="n">
        <x:f>C6*'01_Παραδοχές'!C21</x:f>
        <x:v>1582409.49975</x:v>
      </x:c>
      <x:c r="D11" s="18" t="str">
        <x:v>kg CO₂eq</x:v>
      </x:c>
      <x:c r="E11" s="18" t="str">
        <x:v>Χωρίς προεξόφληση/μεταβολή συντελεστή εκπομπών</x:v>
      </x:c>
      <x:c r="F11" s="18" t="str">
        <x:v>Υπολογισμός</x:v>
      </x:c>
      <x:c r="G11" s="18" t="str">
        <x:v>Όχι</x:v>
      </x:c>
      <x:c r="H11" s="18" t="str">
        <x:v>cumulative_emission_savings</x:v>
      </x:c>
    </x:row>
    <x:row r="12">
      <x:c r="A12" s="18" t="str">
        <x:v>Καθαρή μείωση εκπομπών 50ετίας, με αρχικό GWP</x:v>
      </x:c>
      <x:c r="B12" s="18"/>
      <x:c r="C12" s="122" t="n">
        <x:f>C11-C7</x:f>
        <x:v>1543409.49975</x:v>
      </x:c>
      <x:c r="D12" s="18" t="str">
        <x:v>kg CO₂eq</x:v>
      </x:c>
      <x:c r="E12" s="18" t="str">
        <x:v>Σωρευτική μείωση - αρχικό GWP</x:v>
      </x:c>
      <x:c r="F12" s="18" t="str">
        <x:v>Υπολογισμός</x:v>
      </x:c>
      <x:c r="G12" s="18" t="str">
        <x:v>Όχι</x:v>
      </x:c>
      <x:c r="H12" s="18" t="str">
        <x:v>net_emission_initial</x:v>
      </x:c>
    </x:row>
    <x:row r="13">
      <x:c r="A13" s="18" t="str">
        <x:v>Καθαρή μείωση εκπομπών 50ετίας, με GWP αντικαταστάσεων</x:v>
      </x:c>
      <x:c r="B13" s="18"/>
      <x:c r="C13" s="122" t="n">
        <x:f>C11-C8</x:f>
        <x:v>1456409.49975</x:v>
      </x:c>
      <x:c r="D13" s="18" t="str">
        <x:v>kg CO₂eq</x:v>
      </x:c>
      <x:c r="E13" s="18" t="str">
        <x:v>Σωρευτική μείωση - GWP 50ετίας</x:v>
      </x:c>
      <x:c r="F13" s="18" t="str">
        <x:v>Υπολογισμός</x:v>
      </x:c>
      <x:c r="G13" s="18" t="str">
        <x:v>Όχι</x:v>
      </x:c>
      <x:c r="H13" s="18" t="str">
        <x:v>net_emission_life</x:v>
      </x:c>
    </x:row>
    <x:row r="14">
      <x:c r="A14" s="18" t="str">
        <x:v>Κόστος ανά καθαρό kg CO₂eq που αποφεύγεται</x:v>
      </x:c>
      <x:c r="B14" s="18"/>
      <x:c r="C14" s="120" t="n">
        <x:f>'05_Κόστος_Σ2'!C4/C12</x:f>
        <x:v>0.08196139781470203</x:v>
      </x:c>
      <x:c r="D14" s="18" t="str">
        <x:v>€/kg CO₂eq</x:v>
      </x:c>
      <x:c r="E14" s="18" t="str">
        <x:v>Με βάση αρχικό κόστος και καθαρό όφελος 50ετίας</x:v>
      </x:c>
      <x:c r="F14" s="18" t="str">
        <x:v>Υπολογισμός</x:v>
      </x:c>
      <x:c r="G14" s="18" t="str">
        <x:v>Όχι</x:v>
      </x:c>
      <x:c r="H14" s="18" t="str">
        <x:v>eur_per_net_kg</x:v>
      </x:c>
    </x:row>
    <x:row r="15">
      <x:c r="A15" s="18"/>
      <x:c r="B15" s="18"/>
      <x:c r="C15" s="120"/>
      <x:c r="D15" s="18"/>
      <x:c r="E15" s="18"/>
      <x:c r="F15" s="18"/>
      <x:c r="G15" s="18"/>
      <x:c r="H15" s="18"/>
    </x:row>
  </x:sheetData>
  <x:mergeCells>
    <x:mergeCell ref="A1:H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8" hidden="0" customWidth="1"/>
    <x:col min="3" max="3" width="20" hidden="0" customWidth="1"/>
    <x:col min="4" max="4" width="50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5" t="str">
        <x:v>07 Σύνοψη αποτελεσμάτων Σεναρίου 2</x:v>
      </x:c>
      <x:c r="B1" s="5"/>
      <x:c r="C1" s="5"/>
      <x:c r="D1" s="5"/>
      <x:c r="E1" s="5"/>
      <x:c r="F1" s="5"/>
      <x:c r="G1" s="5"/>
      <x:c r="H1" s="5"/>
    </x:row>
    <x:row r="3">
      <x:c r="A3" s="24" t="str">
        <x:v>Δείκτης</x:v>
      </x:c>
      <x:c r="B3" s="24" t="str">
        <x:v>Τιμή</x:v>
      </x:c>
      <x:c r="C3" s="24" t="str">
        <x:v>Μονάδα</x:v>
      </x:c>
      <x:c r="D3" s="24" t="str">
        <x:v>Σχόλιο</x:v>
      </x:c>
      <x:c r="F3" s="24" t="str">
        <x:v>Χρήση</x:v>
      </x:c>
      <x:c r="G3" s="24" t="str">
        <x:v>Σ0 kWh</x:v>
      </x:c>
      <x:c r="H3" s="24" t="str">
        <x:v>Σ2 kWh</x:v>
      </x:c>
    </x:row>
    <x:row r="4">
      <x:c r="A4" s="18" t="str">
        <x:v>Συνολικό αρχικό κόστος</x:v>
      </x:c>
      <x:c r="B4" s="53" t="n">
        <x:f>'05_Κόστος_Σ2'!C4</x:f>
        <x:v>126500</x:v>
      </x:c>
      <x:c r="C4" s="18" t="str">
        <x:v>€</x:v>
      </x:c>
      <x:c r="D4" s="18" t="str">
        <x:v>Σύνολο τεχνικών επιλογών</x:v>
      </x:c>
      <x:c r="F4" t="str">
        <x:v>Θέρμανση</x:v>
      </x:c>
      <x:c r="G4" s="36" t="n">
        <x:f>'04_Ενέργεια_Σ2'!B4</x:f>
        <x:v>111572.685</x:v>
      </x:c>
      <x:c r="H4" s="36" t="n">
        <x:f>'04_Ενέργεια_Σ2'!E4</x:f>
        <x:v>25661.71755</x:v>
      </x:c>
    </x:row>
    <x:row r="5">
      <x:c r="A5" s="18" t="str">
        <x:v>Ετήσια τελική κατανάλωση Σ2</x:v>
      </x:c>
      <x:c r="B5" s="122" t="n">
        <x:f>'04_Ενέργεια_Σ2'!E8</x:f>
        <x:v>71082.5355</x:v>
      </x:c>
      <x:c r="C5" s="18" t="str">
        <x:v>kWh/έτος</x:v>
      </x:c>
      <x:c r="D5" s="18" t="str">
        <x:v>Μετά την αναβάθμιση συστημάτων</x:v>
      </x:c>
      <x:c r="F5" t="str">
        <x:v>Ψύξη</x:v>
      </x:c>
      <x:c r="G5" s="36" t="n">
        <x:f>'04_Ενέργεια_Σ2'!B5</x:f>
        <x:v>34003.104</x:v>
      </x:c>
      <x:c r="H5" s="36" t="n">
        <x:f>'04_Ενέργεια_Σ2'!E5</x:f>
        <x:v>27202.483200000002</x:v>
      </x:c>
    </x:row>
    <x:row r="6">
      <x:c r="A6" s="18" t="str">
        <x:v>Εξοικονόμηση έναντι Σ0</x:v>
      </x:c>
      <x:c r="B6" s="122" t="n">
        <x:f>'04_Ενέργεια_Σ2'!F8</x:f>
        <x:v>117215.5185</x:v>
      </x:c>
      <x:c r="C6" s="18" t="str">
        <x:v>kWh/έτος</x:v>
      </x:c>
      <x:c r="D6" s="18" t="str">
        <x:v>Σ0 - Σ2</x:v>
      </x:c>
      <x:c r="F6" t="str">
        <x:v>ΖΝΧ</x:v>
      </x:c>
      <x:c r="G6" s="36" t="n">
        <x:f>'04_Ενέργεια_Σ2'!B6</x:f>
        <x:v>31837.125</x:v>
      </x:c>
      <x:c r="H6" s="36" t="n">
        <x:f>'04_Ενέργεια_Σ2'!E6</x:f>
        <x:v>11142.99375</x:v>
      </x:c>
    </x:row>
    <x:row r="7">
      <x:c r="A7" s="18" t="str">
        <x:v>Ποσοστό εξοικονόμησης</x:v>
      </x:c>
      <x:c r="B7" s="124" t="n">
        <x:f>'04_Ενέργεια_Σ2'!G8</x:f>
        <x:v>0.6224998931746794</x:v>
      </x:c>
      <x:c r="C7" s="18" t="str">
        <x:v>%</x:v>
      </x:c>
      <x:c r="D7" s="18" t="str">
        <x:v>Επί της κατανάλωσης Σ0</x:v>
      </x:c>
      <x:c r="F7" t="str">
        <x:v>Κοινόχρηστα</x:v>
      </x:c>
      <x:c r="G7" s="36" t="n">
        <x:f>'04_Ενέργεια_Σ2'!B7</x:f>
        <x:v>10885.14</x:v>
      </x:c>
      <x:c r="H7" s="36" t="n">
        <x:f>'04_Ενέργεια_Σ2'!E7</x:f>
        <x:v>7075.340999999999</x:v>
      </x:c>
    </x:row>
    <x:row r="8">
      <x:c r="A8" s="18" t="str">
        <x:v>Ετήσιο κόστος λειτουργικής ενέργειας Σ2</x:v>
      </x:c>
      <x:c r="B8" s="53" t="n">
        <x:f>'05_Κόστος_Σ2'!C6</x:f>
        <x:v>16348.983165</x:v>
      </x:c>
      <x:c r="C8" s="18" t="str">
        <x:v>€/έτος</x:v>
      </x:c>
      <x:c r="D8" s="18" t="str">
        <x:v>Μετά την αναβάθμιση</x:v>
      </x:c>
    </x:row>
    <x:row r="9">
      <x:c r="A9" s="18" t="str">
        <x:v>Ετήσια οικονομική εξοικονόμηση</x:v>
      </x:c>
      <x:c r="B9" s="53" t="n">
        <x:f>'05_Κόστος_Σ2'!C7</x:f>
        <x:v>15802.300754999998</x:v>
      </x:c>
      <x:c r="C9" s="18" t="str">
        <x:v>€/έτος</x:v>
      </x:c>
      <x:c r="D9" s="18" t="str">
        <x:v>Σ0 - Σ2</x:v>
      </x:c>
    </x:row>
    <x:row r="10">
      <x:c r="A10" s="18" t="str">
        <x:v>Απλή περίοδος αποπληρωμής</x:v>
      </x:c>
      <x:c r="B10" s="122" t="n">
        <x:f>'05_Κόστος_Σ2'!C8</x:f>
        <x:v>8.005163422799315</x:v>
      </x:c>
      <x:c r="C10" s="18" t="str">
        <x:v>έτη</x:v>
      </x:c>
      <x:c r="D10" s="18" t="str">
        <x:v>Χωρίς προεξόφληση</x:v>
      </x:c>
    </x:row>
    <x:row r="11">
      <x:c r="A11" s="18" t="str">
        <x:v>Λειτουργικές εκπομπές Σ2</x:v>
      </x:c>
      <x:c r="B11" s="122" t="n">
        <x:f>'06_GWP_Σ2'!C5</x:f>
        <x:v>19192.284585</x:v>
      </x:c>
      <x:c r="C11" s="18" t="str">
        <x:v>kg CO₂eq/έτος</x:v>
      </x:c>
      <x:c r="D11" s="18" t="str">
        <x:v>Μετά την αναβάθμιση</x:v>
      </x:c>
    </x:row>
    <x:row r="12">
      <x:c r="A12" s="18" t="str">
        <x:v>Ετήσια μείωση λειτουργικών εκπομπών</x:v>
      </x:c>
      <x:c r="B12" s="122" t="n">
        <x:f>'06_GWP_Σ2'!C6</x:f>
        <x:v>31648.189995</x:v>
      </x:c>
      <x:c r="C12" s="18" t="str">
        <x:v>kg CO₂eq/έτος</x:v>
      </x:c>
      <x:c r="D12" s="18" t="str">
        <x:v>Σ0 - Σ2</x:v>
      </x:c>
    </x:row>
    <x:row r="13">
      <x:c r="A13" s="18" t="str">
        <x:v>Αρχικό ενσωματωμένο GWP παρεμβάσεων</x:v>
      </x:c>
      <x:c r="B13" s="122" t="n">
        <x:f>'06_GWP_Σ2'!C7</x:f>
        <x:v>39000</x:v>
      </x:c>
      <x:c r="C13" s="18" t="str">
        <x:v>kg CO₂eq</x:v>
      </x:c>
      <x:c r="D13" s="18" t="str">
        <x:v>Αρχικό αποτύπωμα παρεμβάσεων</x:v>
      </x:c>
    </x:row>
    <x:row r="14">
      <x:c r="A14" s="18" t="str">
        <x:v>GWP παρεμβάσεων με αντικαταστάσεις 50ετίας</x:v>
      </x:c>
      <x:c r="B14" s="122" t="n">
        <x:f>'06_GWP_Σ2'!C8</x:f>
        <x:v>126000</x:v>
      </x:c>
      <x:c r="C14" s="18" t="str">
        <x:v>kg CO₂eq</x:v>
      </x:c>
      <x:c r="D14" s="18" t="str">
        <x:v>Με κύκλους ζωής εξοπλισμού</x:v>
      </x:c>
    </x:row>
    <x:row r="15">
      <x:c r="A15" s="18" t="str">
        <x:v>Περιβαλλοντικός χρόνος απόσβεσης αρχικού GWP</x:v>
      </x:c>
      <x:c r="B15" s="122" t="n">
        <x:f>'06_GWP_Σ2'!C9</x:f>
        <x:v>1.232297960994341</x:v>
      </x:c>
      <x:c r="C15" s="18" t="str">
        <x:v>έτη</x:v>
      </x:c>
      <x:c r="D15" s="18" t="str">
        <x:v>Αρχικό GWP / ετήσια μείωση</x:v>
      </x:c>
    </x:row>
    <x:row r="16">
      <x:c r="A16" s="18" t="str">
        <x:v>Καθαρή μείωση εκπομπών 50ετίας, με αρχικό GWP</x:v>
      </x:c>
      <x:c r="B16" s="122" t="n">
        <x:f>'06_GWP_Σ2'!C12</x:f>
        <x:v>1543409.49975</x:v>
      </x:c>
      <x:c r="C16" s="18" t="str">
        <x:v>kg CO₂eq</x:v>
      </x:c>
      <x:c r="D16" s="18" t="str">
        <x:v>Σωρευτικό όφελος</x:v>
      </x:c>
    </x:row>
    <x:row r="17">
      <x:c r="A17" s="18" t="str">
        <x:v>Καθαρή μείωση εκπομπών 50ετίας, με GWP αντικαταστάσεων</x:v>
      </x:c>
      <x:c r="B17" s="122" t="n">
        <x:f>'06_GWP_Σ2'!C13</x:f>
        <x:v>1456409.49975</x:v>
      </x:c>
      <x:c r="C17" s="18" t="str">
        <x:v>kg CO₂eq</x:v>
      </x:c>
      <x:c r="D17" s="18" t="str">
        <x:v>Συντηρητικότερη εκτίμηση</x:v>
      </x:c>
    </x:row>
    <x:row r="18">
      <x:c r="A18" s="18" t="str">
        <x:v>Κόστος ανά καθαρό kg CO₂eq που αποφεύγεται</x:v>
      </x:c>
      <x:c r="B18" s="120" t="n">
        <x:f>'06_GWP_Σ2'!C14</x:f>
        <x:v>0.08196139781470203</x:v>
      </x:c>
      <x:c r="C18" s="18" t="str">
        <x:v>€/kg CO₂eq</x:v>
      </x:c>
      <x:c r="D18" s="18" t="str">
        <x:v>Με αρχικό κόστος και καθαρό όφελος</x:v>
      </x:c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650679195cc44e4c"/>
</x:worksheet>
</file>

<file path=xl/worksheets/sheet9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  <x:col min="7" max="7" width="50" hidden="0" customWidth="1"/>
  </x:cols>
  <x:sheetData>
    <x:row r="1" ht="28" customHeight="1">
      <x:c r="A1" s="5" t="str">
        <x:v>08 Σύγκριση Σεναρίου 0 και Σεναρίου 2</x:v>
      </x:c>
      <x:c r="B1" s="5"/>
      <x:c r="C1" s="5"/>
      <x:c r="D1" s="5"/>
      <x:c r="E1" s="5"/>
      <x:c r="F1" s="5"/>
      <x:c r="G1" s="5"/>
      <x:c r="H1" s="5"/>
      <x:c r="I1" s="5"/>
    </x:row>
    <x:row r="3">
      <x:c r="A3" s="24" t="str">
        <x:v>Δείκτης</x:v>
      </x:c>
      <x:c r="B3" s="24" t="str">
        <x:v>Σενάριο 0</x:v>
      </x:c>
      <x:c r="C3" s="24" t="str">
        <x:v>Σενάριο 2</x:v>
      </x:c>
      <x:c r="D3" s="24" t="str">
        <x:v>Διαφορά</x:v>
      </x:c>
      <x:c r="E3" s="24" t="str">
        <x:v>Ποσοστιαία μεταβολή</x:v>
      </x:c>
      <x:c r="F3" s="24" t="str">
        <x:v>Μονάδα</x:v>
      </x:c>
      <x:c r="G3" s="24" t="str">
        <x:v>Σχόλιο</x:v>
      </x:c>
    </x:row>
    <x:row r="4">
      <x:c r="A4" s="18" t="str">
        <x:v>Ετήσια τελική κατανάλωση</x:v>
      </x:c>
      <x:c r="B4" s="122" t="n">
        <x:v>188298.054</x:v>
      </x:c>
      <x:c r="C4" s="122" t="n">
        <x:f>'04_Ενέργεια_Σ2'!E8</x:f>
        <x:v>71082.5355</x:v>
      </x:c>
      <x:c r="D4" s="122" t="n">
        <x:f>C4-B4</x:f>
        <x:v>-117215.5185</x:v>
      </x:c>
      <x:c r="E4" s="124" t="n">
        <x:f>D4/B4</x:f>
        <x:v>-0.6224998931746794</x:v>
      </x:c>
      <x:c r="F4" s="18" t="str">
        <x:v>kWh/έτος</x:v>
      </x:c>
      <x:c r="G4" s="18" t="str">
        <x:v>Αρνητική διαφορά σημαίνει μείωση</x:v>
      </x:c>
    </x:row>
    <x:row r="5">
      <x:c r="A5" s="18" t="str">
        <x:v>Ετήσιο κόστος ενέργειας</x:v>
      </x:c>
      <x:c r="B5" s="122" t="n">
        <x:v>32151.28392</x:v>
      </x:c>
      <x:c r="C5" s="122" t="n">
        <x:f>'05_Κόστος_Σ2'!C6</x:f>
        <x:v>16348.983165</x:v>
      </x:c>
      <x:c r="D5" s="122" t="n">
        <x:f>C5-B5</x:f>
        <x:v>-15802.300755000002</x:v>
      </x:c>
      <x:c r="E5" s="124" t="n">
        <x:f>D5/B5</x:f>
        <x:v>-0.4914982802652567</x:v>
      </x:c>
      <x:c r="F5" s="18" t="str">
        <x:v>€/έτος</x:v>
      </x:c>
      <x:c r="G5" s="18" t="str">
        <x:v>Αρνητική διαφορά σημαίνει εξοικονόμηση</x:v>
      </x:c>
    </x:row>
    <x:row r="6">
      <x:c r="A6" s="18" t="str">
        <x:v>Λειτουργικές εκπομπές</x:v>
      </x:c>
      <x:c r="B6" s="122" t="n">
        <x:v>50840.47458</x:v>
      </x:c>
      <x:c r="C6" s="122" t="n">
        <x:f>'06_GWP_Σ2'!C5</x:f>
        <x:v>19192.284585</x:v>
      </x:c>
      <x:c r="D6" s="122" t="n">
        <x:f>C6-B6</x:f>
        <x:v>-31648.189995</x:v>
      </x:c>
      <x:c r="E6" s="124" t="n">
        <x:f>D6/B6</x:f>
        <x:v>-0.6224998931746794</x:v>
      </x:c>
      <x:c r="F6" s="18" t="str">
        <x:v>kg CO₂eq/έτος</x:v>
      </x:c>
      <x:c r="G6" s="18" t="str">
        <x:v>Αρνητική διαφορά σημαίνει μείωση</x:v>
      </x:c>
    </x:row>
    <x:row r="7">
      <x:c r="A7" s="18" t="str">
        <x:v>Ειδική κατανάλωση</x:v>
      </x:c>
      <x:c r="B7" s="122" t="n">
        <x:f>B4/'01_Παραδοχές'!C4</x:f>
        <x:v>177.2055200607568</x:v>
      </x:c>
      <x:c r="C7" s="122" t="n">
        <x:f>C4/'01_Παραδοχές'!C4</x:f>
        <x:v>66.89510275297219</x:v>
      </x:c>
      <x:c r="D7" s="122" t="n">
        <x:f>C7-B7</x:f>
        <x:v>-110.31041730778462</x:v>
      </x:c>
      <x:c r="E7" s="124" t="n">
        <x:f>D7/B7</x:f>
        <x:v>-0.6224998931746794</x:v>
      </x:c>
      <x:c r="F7" s="18" t="str">
        <x:v>kWh/m²·έτος</x:v>
      </x:c>
      <x:c r="G7" s="18" t="str">
        <x:v>Με βάση θερμαινόμενη επιφάνεια</x:v>
      </x:c>
    </x:row>
    <x:row r="8">
      <x:c r="A8" s="18" t="str">
        <x:v>Αρχικό κόστος παρεμβάσεων</x:v>
      </x:c>
      <x:c r="B8" s="122" t="n">
        <x:v>0</x:v>
      </x:c>
      <x:c r="C8" s="122" t="n">
        <x:f>'05_Κόστος_Σ2'!C4</x:f>
        <x:v>126500</x:v>
      </x:c>
      <x:c r="D8" s="122" t="n">
        <x:f>C8-B8</x:f>
        <x:v>126500</x:v>
      </x:c>
      <x:c r="E8" s="38" t="str">
        <x:v>-</x:v>
      </x:c>
      <x:c r="F8" s="18" t="str">
        <x:v>€</x:v>
      </x:c>
      <x:c r="G8" s="18" t="str">
        <x:v>Αρχική επένδυση Σ2</x:v>
      </x:c>
    </x:row>
    <x:row r="9">
      <x:c r="A9" s="18" t="str">
        <x:v>Αρχικό ενσωματωμένο GWP</x:v>
      </x:c>
      <x:c r="B9" s="122" t="n">
        <x:v>0</x:v>
      </x:c>
      <x:c r="C9" s="122" t="n">
        <x:f>'06_GWP_Σ2'!C7</x:f>
        <x:v>39000</x:v>
      </x:c>
      <x:c r="D9" s="122" t="n">
        <x:f>C9-B9</x:f>
        <x:v>39000</x:v>
      </x:c>
      <x:c r="E9" s="38" t="str">
        <x:v>-</x:v>
      </x:c>
      <x:c r="F9" s="18" t="str">
        <x:v>kg CO₂eq</x:v>
      </x:c>
      <x:c r="G9" s="18" t="str">
        <x:v>Αρχική περιβαλλοντική επιβάρυνση</x:v>
      </x:c>
    </x:row>
    <x:row r="12">
      <x:c r="A12" s="24" t="str">
        <x:v>Δείκτης</x:v>
      </x:c>
      <x:c r="B12" s="24" t="str">
        <x:v>Σ0</x:v>
      </x:c>
      <x:c r="C12" s="24" t="str">
        <x:v>Σ2</x:v>
      </x:c>
    </x:row>
    <x:row r="13">
      <x:c r="A13" t="str">
        <x:v>Ενέργεια</x:v>
      </x:c>
      <x:c r="B13" t="n">
        <x:f>B4</x:f>
        <x:v>188298.054</x:v>
      </x:c>
      <x:c r="C13" t="n">
        <x:f>C4</x:f>
        <x:v>71082.5355</x:v>
      </x:c>
    </x:row>
    <x:row r="14">
      <x:c r="A14" t="str">
        <x:v>Κόστος</x:v>
      </x:c>
      <x:c r="B14" t="n">
        <x:f>B5</x:f>
        <x:v>32151.28392</x:v>
      </x:c>
      <x:c r="C14" t="n">
        <x:f>C5</x:f>
        <x:v>16348.983165</x:v>
      </x:c>
    </x:row>
    <x:row r="15">
      <x:c r="A15" t="str">
        <x:v>Εκπομπές</x:v>
      </x:c>
      <x:c r="B15" t="n">
        <x:f>B6</x:f>
        <x:v>50840.47458</x:v>
      </x:c>
      <x:c r="C15" t="n">
        <x:f>C6</x:f>
        <x:v>19192.284585</x:v>
      </x:c>
    </x:row>
  </x:sheetData>
  <x:mergeCells>
    <x:mergeCell ref="A1:I1"/>
  </x:mergeCells>
  <x:pageMargins left="0.7" right="0.7" top="0.75" bottom="0.75" header="0.3" footer="0.3"/>
  <x:drawing xmlns:r="http://schemas.openxmlformats.org/officeDocument/2006/relationships" r:id="Rb55167254b404fab"/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2" hidden="0" customWidth="1"/>
    <x:col min="4" max="4" width="18" hidden="0" customWidth="1"/>
    <x:col min="5" max="5" width="22" hidden="0" customWidth="1"/>
    <x:col min="6" max="6" width="18" hidden="0" customWidth="1"/>
    <x:col min="7" max="7" width="22" hidden="0" customWidth="1"/>
    <x:col min="8" max="8" width="24" hidden="0" customWidth="1"/>
    <x:col min="9" max="9" width="22" hidden="0" customWidth="1"/>
    <x:col min="10" max="10" width="36" hidden="0" customWidth="1"/>
  </x:cols>
  <x:sheetData>
    <x:row r="1" ht="28" customHeight="1">
      <x:c r="A1" s="5" t="str">
        <x:v>09 Ανάλυση ευαισθησίας Σεναρίου 2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24" t="str">
        <x:v>Περίπτωση</x:v>
      </x:c>
      <x:c r="B3" s="24" t="str">
        <x:v>Συντελεστής απόδοσης</x:v>
      </x:c>
      <x:c r="C3" s="24" t="str">
        <x:v>Ετήσια εξοικονόμηση ενέργειας</x:v>
      </x:c>
      <x:c r="D3" s="24" t="str">
        <x:v>Κατανάλωση Σ2</x:v>
      </x:c>
      <x:c r="E3" s="24" t="str">
        <x:v>Ετήσια οικονομική εξοικονόμηση</x:v>
      </x:c>
      <x:c r="F3" s="24" t="str">
        <x:v>Απλή αποπληρωμή</x:v>
      </x:c>
      <x:c r="G3" s="24" t="str">
        <x:v>Ετήσια μείωση εκπομπών</x:v>
      </x:c>
      <x:c r="H3" s="24" t="str">
        <x:v>Περιβαλλοντική απόσβεση αρχικού GWP</x:v>
      </x:c>
      <x:c r="I3" s="24" t="str">
        <x:v>Καθαρή μείωση 50ετίας</x:v>
      </x:c>
      <x:c r="J3" s="24" t="str">
        <x:v>Σχόλιο</x:v>
      </x:c>
    </x:row>
    <x:row r="4">
      <x:c r="A4" s="18" t="str">
        <x:v>Συντηρητική</x:v>
      </x:c>
      <x:c r="B4" s="118" t="n">
        <x:v>0.85</x:v>
      </x:c>
      <x:c r="C4" s="122" t="n">
        <x:f>'04_Ενέργεια_Σ2'!F8*B4</x:f>
        <x:v>99633.19072500001</x:v>
      </x:c>
      <x:c r="D4" s="122" t="n">
        <x:f>'04_Ενέργεια_Σ2'!B8-C4</x:f>
        <x:v>88664.863275</x:v>
      </x:c>
      <x:c r="E4" s="53" t="n">
        <x:f>'05_Κόστος_Σ2'!C7*B4</x:f>
        <x:v>13431.955641749999</x:v>
      </x:c>
      <x:c r="F4" s="118" t="n">
        <x:f>'05_Κόστος_Σ2'!C4/E4</x:f>
        <x:v>9.417839320940372</x:v>
      </x:c>
      <x:c r="G4" s="118" t="n">
        <x:f>'06_GWP_Σ2'!C6*B4</x:f>
        <x:v>26900.96149575</x:v>
      </x:c>
      <x:c r="H4" s="118" t="n">
        <x:f>'06_GWP_Σ2'!C7/G4</x:f>
        <x:v>1.4497623070521657</x:v>
      </x:c>
      <x:c r="I4" s="122" t="n">
        <x:f>G4*'01_Παραδοχές'!C21-'06_GWP_Σ2'!C7</x:f>
        <x:v>1306048.0747875</x:v>
      </x:c>
      <x:c r="J4" s="18" t="str">
        <x:v>Χαμηλότερη πραγματική απόδοση</x:v>
      </x:c>
    </x:row>
    <x:row r="5">
      <x:c r="A5" s="18" t="str">
        <x:v>Βασική</x:v>
      </x:c>
      <x:c r="B5" s="118" t="n">
        <x:v>1</x:v>
      </x:c>
      <x:c r="C5" s="122" t="n">
        <x:f>'04_Ενέργεια_Σ2'!F8*B5</x:f>
        <x:v>117215.5185</x:v>
      </x:c>
      <x:c r="D5" s="122" t="n">
        <x:f>'04_Ενέργεια_Σ2'!B8-C5</x:f>
        <x:v>71082.5355</x:v>
      </x:c>
      <x:c r="E5" s="53" t="n">
        <x:f>'05_Κόστος_Σ2'!C7*B5</x:f>
        <x:v>15802.300754999998</x:v>
      </x:c>
      <x:c r="F5" s="118" t="n">
        <x:f>'05_Κόστος_Σ2'!C4/E5</x:f>
        <x:v>8.005163422799315</x:v>
      </x:c>
      <x:c r="G5" s="118" t="n">
        <x:f>'06_GWP_Σ2'!C6*B5</x:f>
        <x:v>31648.189995</x:v>
      </x:c>
      <x:c r="H5" s="118" t="n">
        <x:f>'06_GWP_Σ2'!C7/G5</x:f>
        <x:v>1.232297960994341</x:v>
      </x:c>
      <x:c r="I5" s="122" t="n">
        <x:f>G5*'01_Παραδοχές'!C21-'06_GWP_Σ2'!C7</x:f>
        <x:v>1543409.49975</x:v>
      </x:c>
      <x:c r="J5" s="18" t="str">
        <x:v>Κύρια παραδοχή εργασίας</x:v>
      </x:c>
    </x:row>
    <x:row r="6">
      <x:c r="A6" s="18" t="str">
        <x:v>Αισιόδοξη</x:v>
      </x:c>
      <x:c r="B6" s="118" t="n">
        <x:v>1.15</x:v>
      </x:c>
      <x:c r="C6" s="122" t="n">
        <x:f>'04_Ενέργεια_Σ2'!F8*B6</x:f>
        <x:v>134797.846275</x:v>
      </x:c>
      <x:c r="D6" s="122" t="n">
        <x:f>'04_Ενέργεια_Σ2'!B8-C6</x:f>
        <x:v>53500.207725000015</x:v>
      </x:c>
      <x:c r="E6" s="53" t="n">
        <x:f>'05_Κόστος_Σ2'!C7*B6</x:f>
        <x:v>18172.645868249998</x:v>
      </x:c>
      <x:c r="F6" s="118" t="n">
        <x:f>'05_Κόστος_Σ2'!C4/E6</x:f>
        <x:v>6.9610116719994055</x:v>
      </x:c>
      <x:c r="G6" s="118" t="n">
        <x:f>'06_GWP_Σ2'!C6*B6</x:f>
        <x:v>36395.41849425</x:v>
      </x:c>
      <x:c r="H6" s="118" t="n">
        <x:f>'06_GWP_Σ2'!C7/G6</x:f>
        <x:v>1.0715634443429052</x:v>
      </x:c>
      <x:c r="I6" s="122" t="n">
        <x:f>G6*'01_Παραδοχές'!C21-'06_GWP_Σ2'!C7</x:f>
        <x:v>1780770.9247125</x:v>
      </x:c>
      <x:c r="J6" s="18" t="str">
        <x:v>Υψηλότερη πραγματική απόδοση</x:v>
      </x:c>
    </x:row>
  </x:sheetData>
  <x:mergeCells>
    <x:mergeCell ref="A1:J1"/>
  </x:mergeCells>
  <x:pageMargins left="0.7" right="0.7" top="0.75" bottom="0.75" header="0.3" footer="0.3"/>
  <x:drawing xmlns:r="http://schemas.openxmlformats.org/officeDocument/2006/relationships" r:id="Rf2d9cd1291994e9c"/>
</x:worksheet>
</file>

<file path=xl/worksheets/sheet1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6" hidden="0" customWidth="1"/>
    <x:col min="11" max="11" width="18" hidden="0" customWidth="1"/>
    <x:col min="12" max="12" width="45" hidden="0" customWidth="1"/>
  </x:cols>
  <x:sheetData>
    <x:row r="1" ht="28" customHeight="1">
      <x:c r="A1" s="5" t="str">
        <x:v>10 Απόδοση επιμέρους παρεμβάσεων Σεναρίου 2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24" t="str">
        <x:v>Κωδ.</x:v>
      </x:c>
      <x:c r="B3" s="24" t="str">
        <x:v>Παρέμβαση</x:v>
      </x:c>
      <x:c r="C3" s="24" t="str">
        <x:v>Κόστος</x:v>
      </x:c>
      <x:c r="D3" s="24" t="str">
        <x:v>Αρχικό GWP</x:v>
      </x:c>
      <x:c r="E3" s="24" t="str">
        <x:v>Εξοικονόμηση ενέργειας</x:v>
      </x:c>
      <x:c r="F3" s="24" t="str">
        <x:v>Ετήσια οικονομική εξοικονόμηση</x:v>
      </x:c>
      <x:c r="G3" s="24" t="str">
        <x:v>Ετήσια μείωση εκπομπών</x:v>
      </x:c>
      <x:c r="H3" s="24" t="str">
        <x:v>Οικονομική αποπληρωμή</x:v>
      </x:c>
      <x:c r="I3" s="24" t="str">
        <x:v>Περιβαλλοντική απόσβεση</x:v>
      </x:c>
      <x:c r="J3" s="24" t="str">
        <x:v>€/kWh 50ετίας</x:v>
      </x:c>
      <x:c r="K3" s="24" t="str">
        <x:v>€/kg CO₂eq καθαρό</x:v>
      </x:c>
      <x:c r="L3" s="24" t="str">
        <x:v>Σχόλιο</x:v>
      </x:c>
    </x:row>
    <x:row r="4">
      <x:c r="A4" s="18" t="str">
        <x:v>S2-H</x:v>
      </x:c>
      <x:c r="B4" s="18" t="str">
        <x:v>Θέρμανση με αντλία θερμότητας και ελέγχους</x:v>
      </x:c>
      <x:c r="C4" s="53" t="n">
        <x:f>'03_Παρεμβάσεις_Σ2'!I4</x:f>
        <x:v>77000</x:v>
      </x:c>
      <x:c r="D4" s="122" t="n">
        <x:f>'03_Παρεμβάσεις_Σ2'!J4</x:f>
        <x:v>20000</x:v>
      </x:c>
      <x:c r="E4" s="122" t="n">
        <x:f>'04_Ενέργεια_Σ2'!F4</x:f>
        <x:v>85910.96745</x:v>
      </x:c>
      <x:c r="F4" s="53" t="n">
        <x:f>'04_Ενέργεια_Σ2'!B4*'01_Παραδοχές'!C12-'04_Ενέργεια_Σ2'!I4</x:f>
        <x:v>8602.254013500002</x:v>
      </x:c>
      <x:c r="G4" s="122" t="n">
        <x:f>'04_Ενέργεια_Σ2'!F4*'01_Παραδοχές'!C13</x:f>
        <x:v>23195.9612115</x:v>
      </x:c>
      <x:c r="H4" s="118" t="n">
        <x:f>IF(F4&gt;0,C4/F4,"")</x:f>
        <x:v>8.951142326087972</x:v>
      </x:c>
      <x:c r="I4" s="118" t="n">
        <x:f>IF(G4&gt;0,D4/G4,"")</x:f>
        <x:v>0.8622190655364814</x:v>
      </x:c>
      <x:c r="J4" s="120" t="n">
        <x:f>C4/(E4*'01_Παραδοχές'!C21)</x:f>
        <x:v>0.01792553437250345</x:v>
      </x:c>
      <x:c r="K4" s="120" t="n">
        <x:f>C4/(G4*'01_Παραδοχές'!C21-D4)</x:f>
        <x:v>0.06755582647785469</x:v>
      </x:c>
      <x:c r="L4" s="18" t="str">
        <x:v>Περιλαμβάνει αλλαγή ενεργειακού φορέα σε ηλεκτρική ενέργεια</x:v>
      </x:c>
    </x:row>
    <x:row r="5">
      <x:c r="A5" s="18" t="str">
        <x:v>S2-C</x:v>
      </x:c>
      <x:c r="B5" s="18" t="str">
        <x:v>Αποδοτικότερη ψύξη</x:v>
      </x:c>
      <x:c r="C5" s="53" t="n">
        <x:f>'03_Παρεμβάσεις_Σ2'!I5</x:f>
        <x:v>24000</x:v>
      </x:c>
      <x:c r="D5" s="122" t="n">
        <x:f>'03_Παρεμβάσεις_Σ2'!J5</x:f>
        <x:v>5000</x:v>
      </x:c>
      <x:c r="E5" s="122" t="n">
        <x:f>'04_Ενέργεια_Σ2'!F5</x:f>
        <x:v>6800.620799999997</x:v>
      </x:c>
      <x:c r="F5" s="53" t="n">
        <x:f>'04_Ενέργεια_Σ2'!F5*'01_Παραδοχές'!C11</x:f>
        <x:v>1564.1427839999994</x:v>
      </x:c>
      <x:c r="G5" s="122" t="n">
        <x:f>'04_Ενέργεια_Σ2'!F5*'01_Παραδοχές'!C13</x:f>
        <x:v>1836.1676159999993</x:v>
      </x:c>
      <x:c r="H5" s="118" t="n">
        <x:f>IF(F5&gt;0,C5/F5,"")</x:f>
        <x:v>15.34386773733312</x:v>
      </x:c>
      <x:c r="I5" s="118" t="n">
        <x:f>IF(G5&gt;0,D5/G5,"")</x:f>
        <x:v>2.7230629472118966</x:v>
      </x:c>
      <x:c r="J5" s="120" t="n">
        <x:f>C5/(E5*'01_Παραδοχές'!C21)</x:f>
        <x:v>0.07058179159173236</x:v>
      </x:c>
      <x:c r="K5" s="120" t="n">
        <x:f>C5/(G5*'01_Παραδοχές'!C21-D5)</x:f>
        <x:v>0.2764710017491768</x:v>
      </x:c>
      <x:c r="L5" s="18" t="str">
        <x:v>Με βάση 20% μείωση κατανάλωσης ψύξης</x:v>
      </x:c>
    </x:row>
    <x:row r="6">
      <x:c r="A6" s="18" t="str">
        <x:v>S2-DHW</x:v>
      </x:c>
      <x:c r="B6" s="18" t="str">
        <x:v>Ηλιακή υποβοήθηση ΖΝΧ</x:v>
      </x:c>
      <x:c r="C6" s="53" t="n">
        <x:f>'03_Παρεμβάσεις_Σ2'!I6</x:f>
        <x:v>19000</x:v>
      </x:c>
      <x:c r="D6" s="122" t="n">
        <x:f>'03_Παρεμβάσεις_Σ2'!J6</x:f>
        <x:v>12000</x:v>
      </x:c>
      <x:c r="E6" s="122" t="n">
        <x:f>'04_Ενέργεια_Σ2'!F6</x:f>
        <x:v>20694.13125</x:v>
      </x:c>
      <x:c r="F6" s="53" t="n">
        <x:f>'04_Ενέργεια_Σ2'!F6*'01_Παραδοχές'!C11</x:f>
        <x:v>4759.650187499999</x:v>
      </x:c>
      <x:c r="G6" s="122" t="n">
        <x:f>'04_Ενέργεια_Σ2'!F6*'01_Παραδοχές'!C13</x:f>
        <x:v>5587.4154375</x:v>
      </x:c>
      <x:c r="H6" s="118" t="n">
        <x:f>IF(F6&gt;0,C6/F6,"")</x:f>
        <x:v>3.991890002735627</x:v>
      </x:c>
      <x:c r="I6" s="118" t="n">
        <x:f>IF(G6&gt;0,D6/G6,"")</x:f>
        <x:v>2.147683510243729</x:v>
      </x:c>
      <x:c r="J6" s="120" t="n">
        <x:f>C6/(E6*'01_Παραδοχές'!C21)</x:f>
        <x:v>0.018362694012583884</x:v>
      </x:c>
      <x:c r="K6" s="120" t="n">
        <x:f>C6/(G6*'01_Παραδοχές'!C21-D6)</x:f>
        <x:v>0.07106236731396653</x:v>
      </x:c>
      <x:c r="L6" s="18" t="str">
        <x:v>Ηλιακό ποσοστό 65%</x:v>
      </x:c>
    </x:row>
    <x:row r="7">
      <x:c r="A7" s="18" t="str">
        <x:v>S2-L</x:v>
      </x:c>
      <x:c r="B7" s="18" t="str">
        <x:v>LED και κοινόχρηστοι αυτοματισμοί</x:v>
      </x:c>
      <x:c r="C7" s="53" t="n">
        <x:f>'03_Παρεμβάσεις_Σ2'!I7</x:f>
        <x:v>6500</x:v>
      </x:c>
      <x:c r="D7" s="122" t="n">
        <x:f>'03_Παρεμβάσεις_Σ2'!J7</x:f>
        <x:v>2000</x:v>
      </x:c>
      <x:c r="E7" s="122" t="n">
        <x:f>'04_Ενέργεια_Σ2'!F7</x:f>
        <x:v>3809.799</x:v>
      </x:c>
      <x:c r="F7" s="53" t="n">
        <x:f>'04_Ενέργεια_Σ2'!F7*'01_Παραδοχές'!C11</x:f>
        <x:v>876.25377</x:v>
      </x:c>
      <x:c r="G7" s="122" t="n">
        <x:f>'04_Ενέργεια_Σ2'!F7*'01_Παραδοχές'!C13</x:f>
        <x:v>1028.64573</x:v>
      </x:c>
      <x:c r="H7" s="118" t="n">
        <x:f>IF(F7&gt;0,C7/F7,"")</x:f>
        <x:v>7.4179424072549205</x:v>
      </x:c>
      <x:c r="I7" s="118" t="n">
        <x:f>IF(G7&gt;0,D7/G7,"")</x:f>
        <x:v>1.9443039927847658</x:v>
      </x:c>
      <x:c r="J7" s="120" t="n">
        <x:f>C7/(E7*'01_Παραδοχές'!C21)</x:f>
        <x:v>0.03412253507337264</x:v>
      </x:c>
      <x:c r="K7" s="120" t="n">
        <x:f>C7/(G7*'01_Παραδοχές'!C21-D7)</x:f>
        <x:v>0.1314930071057911</x:v>
      </x:c>
      <x:c r="L7" s="18" t="str">
        <x:v>Μείωση κοινόχρηστων καταναλώσεων 35%</x:v>
      </x:c>
    </x:row>
  </x:sheetData>
  <x:mergeCells>
    <x:mergeCell ref="A1:L1"/>
  </x:mergeCells>
  <x:pageMargins left="0.7" right="0.7" top="0.75" bottom="0.75" header="0.3" footer="0.3"/>
  <x:drawing xmlns:r="http://schemas.openxmlformats.org/officeDocument/2006/relationships" r:id="Rf262ac58f08e4455"/>
</x:worksheet>
</file>

<file path=xl/worksheets/sheet1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36" hidden="0" customWidth="1"/>
    <x:col min="4" max="4" width="32" hidden="0" customWidth="1"/>
    <x:col min="5" max="5" width="28" hidden="0" customWidth="1"/>
    <x:col min="6" max="6" width="50" hidden="0" customWidth="1"/>
  </x:cols>
  <x:sheetData>
    <x:row r="1" ht="28" customHeight="1">
      <x:c r="A1" s="5" t="str">
        <x:v>11 Τεκμηρίωση παραδοχών και πηγών</x:v>
      </x:c>
      <x:c r="B1" s="5"/>
      <x:c r="C1" s="5"/>
      <x:c r="D1" s="5"/>
      <x:c r="E1" s="5"/>
      <x:c r="F1" s="5"/>
    </x:row>
    <x:row r="3">
      <x:c r="A3" s="24" t="str">
        <x:v>Κατηγορία</x:v>
      </x:c>
      <x:c r="B3" s="24" t="str">
        <x:v>Τιμή / παραδοχή</x:v>
      </x:c>
      <x:c r="C3" s="24" t="str">
        <x:v>Πηγή / λογική</x:v>
      </x:c>
      <x:c r="D3" s="24" t="str">
        <x:v>URL / παραπομπή</x:v>
      </x:c>
      <x:c r="E3" s="24" t="str">
        <x:v>Χρήση</x:v>
      </x:c>
      <x:c r="F3" s="24" t="str">
        <x:v>Σχόλιο αξιοπιστίας</x:v>
      </x:c>
    </x:row>
    <x:row r="4">
      <x:c r="A4" s="18" t="str">
        <x:v>Σενάριο 0</x:v>
      </x:c>
      <x:c r="B4" s="18" t="str">
        <x:v>Κατανάλωση, κόστος, εκπομπές βάσης</x:v>
      </x:c>
      <x:c r="C4" s="18" t="str">
        <x:v>Αρχείο Σενάριο_0_Υφιστάμενη_Κατάσταση_v2.xlsx</x:v>
      </x:c>
      <x:c r="D4" s="18" t="str">
        <x:v>-</x:v>
      </x:c>
      <x:c r="E4" s="18" t="str">
        <x:v>Βάση σύγκρισης</x:v>
      </x:c>
      <x:c r="F4" s="18" t="str">
        <x:v>Κλειδωμένη υπολογιστική βάση αναφοράς</x:v>
      </x:c>
    </x:row>
    <x:row r="5">
      <x:c r="A5" s="18" t="str">
        <x:v>Κατηγορία ΠΕΑ</x:v>
      </x:c>
      <x:c r="B5" s="18" t="str">
        <x:v>Όλες οι κατοικίες κατηγορίας Ε</x:v>
      </x:c>
      <x:c r="C5" s="18" t="str">
        <x:v>Δεδομένο χρήστη</x:v>
      </x:c>
      <x:c r="D5" s="18" t="str">
        <x:v>-</x:v>
      </x:c>
      <x:c r="E5" s="18" t="str">
        <x:v>Έλεγχος ρεαλιστικότητας ενεργειακών παραδοχών</x:v>
      </x:c>
      <x:c r="F5" s="18" t="str">
        <x:v>Χρησιμοποιείται ως ποιοτική τεκμηρίωση χαμηλής ενεργειακής επίδοσης</x:v>
      </x:c>
    </x:row>
    <x:row r="6">
      <x:c r="A6" s="18" t="str">
        <x:v>Πληθυσμός</x:v>
      </x:c>
      <x:c r="B6" s="18" t="str">
        <x:v>3 άτομα/διαμέρισμα, 30 κάτοικοι</x:v>
      </x:c>
      <x:c r="C6" s="18" t="str">
        <x:v>Δεδομένο χρήστη</x:v>
      </x:c>
      <x:c r="D6" s="18" t="str">
        <x:v>-</x:v>
      </x:c>
      <x:c r="E6" s="18" t="str">
        <x:v>ΖΝΧ</x:v>
      </x:c>
      <x:c r="F6" s="18" t="str">
        <x:v>Άμεσο δεδομένο χρήστη</x:v>
      </x:c>
    </x:row>
    <x:row r="7">
      <x:c r="A7" s="18" t="str">
        <x:v>Νερό</x:v>
      </x:c>
      <x:c r="B7" s="18" t="str">
        <x:v>250 L/άτομο·ημέρα</x:v>
      </x:c>
      <x:c r="C7" s="18" t="str">
        <x:v>Δεδομένο χρήστη</x:v>
      </x:c>
      <x:c r="D7" s="18" t="str">
        <x:v>-</x:v>
      </x:c>
      <x:c r="E7" s="18" t="str">
        <x:v>ΖΝΧ</x:v>
      </x:c>
      <x:c r="F7" s="18" t="str">
        <x:v>Άμεσο δεδομένο χρήστη</x:v>
      </x:c>
    </x:row>
    <x:row r="8">
      <x:c r="A8" s="18" t="str">
        <x:v>Τιμή ηλεκτρικής ενέργειας</x:v>
      </x:c>
      <x:c r="B8" s="18" t="str">
        <x:v>0,23 €/kWh</x:v>
      </x:c>
      <x:c r="C8" s="18" t="str">
        <x:v>Παραδοχή εργασίας, ίδια με Σενάριο 0</x:v>
      </x:c>
      <x:c r="D8" s="18" t="str">
        <x:v>-</x:v>
      </x:c>
      <x:c r="E8" s="18" t="str">
        <x:v>Οικονομικοί υπολογισμοί</x:v>
      </x:c>
      <x:c r="F8" s="18" t="str">
        <x:v>Επεξεργάσιμη τιμή</x:v>
      </x:c>
    </x:row>
    <x:row r="9">
      <x:c r="A9" s="18" t="str">
        <x:v>Συντελεστής εκπομπών</x:v>
      </x:c>
      <x:c r="B9" s="18" t="str">
        <x:v>0,27 kg CO₂eq/kWh</x:v>
      </x:c>
      <x:c r="C9" s="18" t="str">
        <x:v>Παραδοχή εργασίας, ίδια με Σενάριο 0</x:v>
      </x:c>
      <x:c r="D9" s="18" t="str">
        <x:v>-</x:v>
      </x:c>
      <x:c r="E9" s="18" t="str">
        <x:v>Λειτουργικές εκπομπές</x:v>
      </x:c>
      <x:c r="F9" s="18" t="str">
        <x:v>Επεξεργάσιμη τιμή</x:v>
      </x:c>
    </x:row>
    <x:row r="10">
      <x:c r="A10" s="18" t="str">
        <x:v>SCOP αντλίας θερμότητας</x:v>
      </x:c>
      <x:c r="B10" s="18" t="str">
        <x:v>3,0</x:v>
      </x:c>
      <x:c r="C10" s="18" t="str">
        <x:v>Τεκμηριωμένη τεχνική παραδοχή</x:v>
      </x:c>
      <x:c r="D10" s="18" t="str">
        <x:v>-</x:v>
      </x:c>
      <x:c r="E10" s="18" t="str">
        <x:v>Θέρμανση</x:v>
      </x:c>
      <x:c r="F10" s="18" t="str">
        <x:v>Αντικαθίσταται από τεχνικό φυλλάδιο επιλεγμένου συστήματος</x:v>
      </x:c>
    </x:row>
    <x:row r="11">
      <x:c r="A11" s="18" t="str">
        <x:v>Ηλιακό ποσοστό ΖΝΧ</x:v>
      </x:c>
      <x:c r="B11" s="18" t="str">
        <x:v>65%</x:v>
      </x:c>
      <x:c r="C11" s="18" t="str">
        <x:v>Τεκμηριωμένη τεχνική παραδοχή</x:v>
      </x:c>
      <x:c r="D11" s="18" t="str">
        <x:v>-</x:v>
      </x:c>
      <x:c r="E11" s="18" t="str">
        <x:v>ΖΝΧ</x:v>
      </x:c>
      <x:c r="F11" s="18" t="str">
        <x:v>Αντικαθίσταται από διαστασιολόγηση/προσφορά</x:v>
      </x:c>
    </x:row>
    <x:row r="12">
      <x:c r="A12" s="18" t="str">
        <x:v>GWP εξοπλισμού</x:v>
      </x:c>
      <x:c r="B12" s="18" t="str">
        <x:v>Ενδεικτικοί συντελεστές/τιμές ανά παρέμβαση</x:v>
      </x:c>
      <x:c r="C12" s="18" t="str">
        <x:v>Τεκμηριωμένη παραδοχή εργασίας</x:v>
      </x:c>
      <x:c r="D12" s="18" t="str">
        <x:v>-</x:v>
      </x:c>
      <x:c r="E12" s="18" t="str">
        <x:v>Ενσωματωμένο GWP</x:v>
      </x:c>
      <x:c r="F12" s="18" t="str">
        <x:v>Αντικαθίσταται από EPD/τεχνικά δεδομένα προϊόντος</x:v>
      </x:c>
    </x:row>
    <x:row r="13">
      <x:c r="A13" s="18" t="str">
        <x:v>Κόστη παρεμβάσεων</x:v>
      </x:c>
      <x:c r="B13" s="18" t="str">
        <x:v>Ενδεικτικές ρεαλιστικές τιμές εργασίας</x:v>
      </x:c>
      <x:c r="C13" s="18" t="str">
        <x:v>Τεχνική εκτίμηση εργασίας</x:v>
      </x:c>
      <x:c r="D13" s="18" t="str">
        <x:v>-</x:v>
      </x:c>
      <x:c r="E13" s="18" t="str">
        <x:v>Οικονομική αξιολόγηση</x:v>
      </x:c>
      <x:c r="F13" s="18" t="str">
        <x:v>Αντικαθίσταται από προσφορές αγοράς</x:v>
      </x:c>
    </x:row>
  </x:sheetData>
  <x:mergeCells>
    <x:mergeCell ref="A1:F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16" hidden="0" customWidth="1"/>
    <x:col min="4" max="4" width="16" hidden="0" customWidth="1"/>
    <x:col min="5" max="5" width="45" hidden="0" customWidth="1"/>
    <x:col min="6" max="6" width="42" hidden="0" customWidth="1"/>
    <x:col min="7" max="7" width="16" hidden="0" customWidth="1"/>
  </x:cols>
  <x:sheetData>
    <x:row r="1" ht="28" customHeight="1">
      <x:c r="A1" s="5" t="str">
        <x:v>12 Έλεγχοι συνέπειας και εκκρεμότητες</x:v>
      </x:c>
      <x:c r="B1" s="5"/>
      <x:c r="C1" s="5"/>
      <x:c r="D1" s="5"/>
      <x:c r="E1" s="5"/>
      <x:c r="F1" s="5"/>
      <x:c r="G1" s="5"/>
    </x:row>
    <x:row r="3">
      <x:c r="A3" s="24" t="str">
        <x:v>Έλεγχος</x:v>
      </x:c>
      <x:c r="B3" s="24" t="str">
        <x:v>Τύπος</x:v>
      </x:c>
      <x:c r="C3" s="24" t="str">
        <x:v>Αποτέλεσμα</x:v>
      </x:c>
      <x:c r="D3" s="24" t="str">
        <x:v>Κατάσταση</x:v>
      </x:c>
      <x:c r="E3" s="24" t="str">
        <x:v>Σχόλιο</x:v>
      </x:c>
      <x:c r="F3" s="24" t="str">
        <x:v>Προτεινόμενη ενέργεια</x:v>
      </x:c>
      <x:c r="G3" s="24" t="str">
        <x:v>Προτεραιότητα</x:v>
      </x:c>
    </x:row>
    <x:row r="4">
      <x:c r="A4" s="18" t="str">
        <x:v>Άθροισμα ενεργειακών χρήσεων Σ0</x:v>
      </x:c>
      <x:c r="B4" s="18"/>
      <x:c r="C4" s="38"/>
      <x:c r="D4" s="38" t="str">
        <x:f>IF(ABS(C4)&lt;0.01,"OK","Έλεγχος")</x:f>
        <x:v>OK</x:v>
      </x:c>
      <x:c r="E4" s="18" t="str">
        <x:v>Πρέπει να ισούται με κατανάλωση Σ0</x:v>
      </x:c>
      <x:c r="F4" s="18" t="str">
        <x:v>-</x:v>
      </x:c>
      <x:c r="G4" s="18" t="str">
        <x:v>Υψηλή</x:v>
      </x:c>
    </x:row>
    <x:row r="5">
      <x:c r="A5" s="18" t="str">
        <x:v>Θετικές εξοικονομήσεις</x:v>
      </x:c>
      <x:c r="B5" s="18"/>
      <x:c r="C5" s="38"/>
      <x:c r="D5" s="38" t="str">
        <x:f>IF(C5&gt;0,"OK","Έλεγχος")</x:f>
        <x:v>Έλεγχος</x:v>
      </x:c>
      <x:c r="E5" s="18" t="str">
        <x:v>Το Σ2 πρέπει να μειώνει την κατανάλωση έναντι Σ0</x:v>
      </x:c>
      <x:c r="F5" s="18" t="str">
        <x:v>-</x:v>
      </x:c>
      <x:c r="G5" s="18" t="str">
        <x:v>Υψηλή</x:v>
      </x:c>
    </x:row>
    <x:row r="6">
      <x:c r="A6" s="18" t="str">
        <x:v>Θετική οικονομική εξοικονόμηση</x:v>
      </x:c>
      <x:c r="B6" s="18"/>
      <x:c r="C6" s="38"/>
      <x:c r="D6" s="38" t="str">
        <x:f>IF(C6&gt;0,"OK","Έλεγχος")</x:f>
        <x:v>Έλεγχος</x:v>
      </x:c>
      <x:c r="E6" s="18" t="str">
        <x:v>Το κόστος λειτουργίας πρέπει να μειώνεται</x:v>
      </x:c>
      <x:c r="F6" s="18" t="str">
        <x:v>-</x:v>
      </x:c>
      <x:c r="G6" s="18" t="str">
        <x:v>Υψηλή</x:v>
      </x:c>
    </x:row>
    <x:row r="7">
      <x:c r="A7" s="18" t="str">
        <x:v>Θετική μείωση εκπομπών</x:v>
      </x:c>
      <x:c r="B7" s="18"/>
      <x:c r="C7" s="38"/>
      <x:c r="D7" s="38" t="str">
        <x:f>IF(C7&gt;0,"OK","Έλεγχος")</x:f>
        <x:v>Έλεγχος</x:v>
      </x:c>
      <x:c r="E7" s="18" t="str">
        <x:v>Οι λειτουργικές εκπομπές πρέπει να μειώνονται</x:v>
      </x:c>
      <x:c r="F7" s="18" t="str">
        <x:v>-</x:v>
      </x:c>
      <x:c r="G7" s="18" t="str">
        <x:v>Υψηλή</x:v>
      </x:c>
    </x:row>
    <x:row r="8">
      <x:c r="A8" s="18" t="str">
        <x:v>Εκκρεμότητα πραγματικών τιμών κόστους</x:v>
      </x:c>
      <x:c r="B8" s="18"/>
      <x:c r="C8" s="38"/>
      <x:c r="D8" s="38" t="str">
        <x:v>Ανοικτή</x:v>
      </x:c>
      <x:c r="E8" s="18" t="str">
        <x:v>Οι τιμές είναι παραδοχές εργασίας</x:v>
      </x:c>
      <x:c r="F8" s="18" t="str">
        <x:v>Να αντικατασταθούν από προσφορές</x:v>
      </x:c>
      <x:c r="G8" s="18" t="str">
        <x:v>Μεσαία</x:v>
      </x:c>
    </x:row>
    <x:row r="9">
      <x:c r="A9" s="18" t="str">
        <x:v>Εκκρεμότητα EPD/GWP εξοπλισμού</x:v>
      </x:c>
      <x:c r="B9" s="18"/>
      <x:c r="C9" s="38"/>
      <x:c r="D9" s="38" t="str">
        <x:v>Ανοικτή</x:v>
      </x:c>
      <x:c r="E9" s="18" t="str">
        <x:v>Τα GWP είναι παραδοχές εργασίας</x:v>
      </x:c>
      <x:c r="F9" s="18" t="str">
        <x:v>Να αντικατασταθούν από EPD ή τεχνικά δεδομένα</x:v>
      </x:c>
      <x:c r="G9" s="18" t="str">
        <x:v>Μεσαία</x:v>
      </x:c>
    </x:row>
  </x:sheetData>
  <x:mergeCells>
    <x:mergeCell ref="A1:G1"/>
  </x:mergeCells>
  <x:pageMargins left="0.7" right="0.7" top="0.75" bottom="0.75" header="0.3" footer="0.3"/>
</x:worksheet>
</file>